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EstaPastaDeTrabalho"/>
  <mc:AlternateContent xmlns:mc="http://schemas.openxmlformats.org/markup-compatibility/2006">
    <mc:Choice Requires="x15">
      <x15ac:absPath xmlns:x15ac="http://schemas.microsoft.com/office/spreadsheetml/2010/11/ac" url="https://rbrasset1.sharepoint.com/sites/Crdito/Shared Documents/03. Fundos/03. RPRI11/01. Relatório Mensal/2025/08/"/>
    </mc:Choice>
  </mc:AlternateContent>
  <xr:revisionPtr revIDLastSave="2460" documentId="13_ncr:1_{B298BA70-C481-4539-95BF-3DED293F43A0}" xr6:coauthVersionLast="47" xr6:coauthVersionMax="47" xr10:uidLastSave="{EE6D1965-F0E6-420F-A7E8-04080028D874}"/>
  <workbookProtection workbookAlgorithmName="SHA-512" workbookHashValue="j7cynXDjck1NjY9adYtNNrsFPerdJor0srpS4ekPknDI2Hd4xbgP8qTX/qwz6jCAzTBVhIDzIPcacFeqsOeSHQ==" workbookSaltValue="RXYJBIbqvu1Lg5hCFzKb+w==" workbookSpinCount="100000" lockStructure="1"/>
  <bookViews>
    <workbookView xWindow="-28920" yWindow="-5775" windowWidth="29040" windowHeight="15720" xr2:uid="{1D24BC7B-CD6F-4A26-B7F2-4B34EA7193E5}"/>
  </bookViews>
  <sheets>
    <sheet name="Carteira de CRIs" sheetId="10" r:id="rId1"/>
    <sheet name="Resumo CRIs por CETIP" sheetId="14" r:id="rId2"/>
    <sheet name="Resultado" sheetId="11" r:id="rId3"/>
    <sheet name="Sensibilidade" sheetId="8" r:id="rId4"/>
    <sheet name="aux_sensibilidade" sheetId="9" state="hidden" r:id="rId5"/>
  </sheets>
  <externalReferences>
    <externalReference r:id="rId6"/>
  </externalReferences>
  <definedNames>
    <definedName name="_xlnm._FilterDatabase" localSheetId="0" hidden="1">'Carteira de CRIs'!$B$6:$AA$30</definedName>
    <definedName name="BOMONTH" comment="Begining of the month">_xlfn.LAMBDA(_xlpm.dt,_xlpm.dt - DAY(_xlpm.dt) + 1)</definedName>
    <definedName name="feriado" localSheetId="2">[1]Feriado!$A$2:$A$937</definedName>
    <definedName name="feriado">#REF!</definedName>
    <definedName name="GROUPBY.SUM" comment="Group by fields applying SUM of the values">_xlfn.LAMBDA(_xlpm.group_key,_xlpm.values,_xlop.header,_xlop.include_header,_xlop.sort,_xlfn.LET(_xlpm.h, IF(_xlfn.ISOMITTED(_xlpm.header), _xlfn.HSTACK("fields", "values"), _xlpm.header), _xlpm.rh, _xlfn.REDUCE(_xlpm.h, _xlfn.UNIQUE(_xlpm.group_key), _xlfn.LAMBDA(_xlpm.acc,_xlpm.x, _xlfn.VSTACK(_xlpm.acc, _xlfn.HSTACK(_xlpm.x, SUMIFS(_xlpm.values, _xlpm.group_key, _xlpm.x))))), _xlpm.s, IF(OR(_xlfn.ISOMITTED(_xlpm.sort), _xlpm.sort = TRUE()), TRUE(), FALSE()), _xlpm.srh, IF(_xlpm.s = TRUE(), _xlfn._xlws.SORT(_xlpm.rh, 2, -1, FALSE), _xlpm.rh), IF(OR(_xlfn.ISOMITTED(_xlpm.include_header), _xlpm.include_header = 1), _xlpm.srh, _xlfn.DROP(_xlpm.srh, 1))))</definedName>
    <definedName name="IN" comment="Check if value is in array">_xlfn.LAMBDA(_xlpm.value,_xlpm.array,ISNUMBER(MATCH(_xlpm.value, _xlpm.array, 0)))</definedName>
    <definedName name="NULL">#REF!</definedName>
    <definedName name="SETDIFF" comment="List 1 minus list 2">_xlfn.LAMBDA(_xlpm.list1,_xlpm.list2,_xlfn._xlws.FILTER(_xlpm.list1, NOT(ISNUMBER(MATCH(_xlpm.list1, _xlpm.list2, 0))), [0]!NULL))</definedName>
    <definedName name="SETINTERSECT" comment="Set intersection">_xlfn.LAMBDA(_xlpm.list1,_xlpm.list2,_xlfn._xlws.FILTER(_xlpm.list1, ISNUMBER(MATCH(_xlpm.list1, _xlpm.list2, 0)), [0]!NULL))</definedName>
  </definedNames>
  <calcPr calcId="191029" calcMode="manual"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6" i="8" l="1" a="1"/>
  <c r="B36" i="8" s="1"/>
  <c r="B4" i="14"/>
  <c r="H18" i="8" l="1"/>
  <c r="B4" i="8" l="1"/>
  <c r="B4" i="11"/>
  <c r="B26" i="8" l="1"/>
  <c r="J141" i="9" l="1"/>
  <c r="I141" i="9" s="1"/>
  <c r="H141" i="9" s="1"/>
  <c r="H144" i="9" l="1" a="1"/>
  <c r="H144" i="9" s="1"/>
  <c r="I63" i="9" l="1"/>
  <c r="J69" i="9" s="1"/>
  <c r="I62" i="9"/>
  <c r="J68" i="9" s="1"/>
  <c r="C20" i="8" a="1"/>
  <c r="C20" i="8" s="1"/>
  <c r="J83" i="9"/>
  <c r="J82" i="9" s="1"/>
  <c r="I82" i="9" s="1"/>
  <c r="K71" i="9"/>
  <c r="J71" i="9"/>
  <c r="I71" i="9"/>
  <c r="K70" i="9"/>
  <c r="K69" i="9"/>
  <c r="K68" i="9"/>
  <c r="J70" i="9"/>
  <c r="I83" i="9" l="1"/>
  <c r="H83" i="9" s="1"/>
  <c r="J74" i="9"/>
  <c r="L141" i="9" s="1"/>
  <c r="K144" i="9" s="1"/>
  <c r="H82" i="9"/>
  <c r="J81" i="9"/>
  <c r="I81" i="9" s="1"/>
  <c r="I68" i="9"/>
  <c r="I70" i="9"/>
  <c r="I69" i="9"/>
  <c r="J84" i="9"/>
  <c r="I84" i="9" s="1"/>
  <c r="L144" i="9" l="1"/>
  <c r="K27" i="8" s="1" a="1"/>
  <c r="K27" i="8" s="1"/>
  <c r="I74" i="9"/>
  <c r="K141" i="9" s="1"/>
  <c r="L82" i="9"/>
  <c r="K114" i="9" s="1"/>
  <c r="K130" i="9" s="1"/>
  <c r="L83" i="9"/>
  <c r="K115" i="9" s="1"/>
  <c r="K131" i="9" s="1"/>
  <c r="H81" i="9"/>
  <c r="L81" i="9" s="1"/>
  <c r="J80" i="9"/>
  <c r="I80" i="9" s="1"/>
  <c r="J85" i="9"/>
  <c r="I85" i="9" s="1"/>
  <c r="H84" i="9"/>
  <c r="L84" i="9" s="1"/>
  <c r="L114" i="9" l="1"/>
  <c r="L130" i="9" s="1"/>
  <c r="K83" i="9"/>
  <c r="L99" i="9" s="1"/>
  <c r="L115" i="9"/>
  <c r="L131" i="9" s="1"/>
  <c r="K82" i="9"/>
  <c r="L98" i="9" s="1"/>
  <c r="K81" i="9"/>
  <c r="L97" i="9" s="1"/>
  <c r="J86" i="9"/>
  <c r="I86" i="9" s="1"/>
  <c r="H85" i="9"/>
  <c r="K84" i="9"/>
  <c r="L116" i="9"/>
  <c r="L132" i="9" s="1"/>
  <c r="K116" i="9"/>
  <c r="K132" i="9" s="1"/>
  <c r="J79" i="9"/>
  <c r="I79" i="9" s="1"/>
  <c r="H80" i="9"/>
  <c r="L113" i="9"/>
  <c r="L129" i="9" s="1"/>
  <c r="K113" i="9"/>
  <c r="K129" i="9" s="1"/>
  <c r="K99" i="9" l="1"/>
  <c r="K98" i="9"/>
  <c r="K97" i="9"/>
  <c r="J87" i="9"/>
  <c r="I87" i="9" s="1"/>
  <c r="H86" i="9"/>
  <c r="L85" i="9"/>
  <c r="K85" i="9"/>
  <c r="L100" i="9"/>
  <c r="K100" i="9"/>
  <c r="L80" i="9"/>
  <c r="K80" i="9"/>
  <c r="J78" i="9"/>
  <c r="I78" i="9" s="1"/>
  <c r="H79" i="9"/>
  <c r="J77" i="9" l="1"/>
  <c r="H78" i="9"/>
  <c r="L79" i="9"/>
  <c r="K79" i="9"/>
  <c r="L86" i="9"/>
  <c r="K86" i="9"/>
  <c r="L101" i="9"/>
  <c r="K101" i="9"/>
  <c r="L117" i="9"/>
  <c r="L133" i="9" s="1"/>
  <c r="K117" i="9"/>
  <c r="K133" i="9" s="1"/>
  <c r="L96" i="9"/>
  <c r="K96" i="9"/>
  <c r="L112" i="9"/>
  <c r="L128" i="9" s="1"/>
  <c r="K112" i="9"/>
  <c r="K128" i="9" s="1"/>
  <c r="J88" i="9"/>
  <c r="I88" i="9" s="1"/>
  <c r="H87" i="9"/>
  <c r="I77" i="9" l="1"/>
  <c r="H77" i="9" s="1"/>
  <c r="L77" i="9" s="1"/>
  <c r="L102" i="9"/>
  <c r="K102" i="9"/>
  <c r="L118" i="9"/>
  <c r="L134" i="9" s="1"/>
  <c r="K118" i="9"/>
  <c r="K134" i="9" s="1"/>
  <c r="K95" i="9"/>
  <c r="L95" i="9"/>
  <c r="K111" i="9"/>
  <c r="K127" i="9" s="1"/>
  <c r="L111" i="9"/>
  <c r="L127" i="9" s="1"/>
  <c r="J89" i="9"/>
  <c r="I89" i="9" s="1"/>
  <c r="H88" i="9"/>
  <c r="L78" i="9"/>
  <c r="K78" i="9"/>
  <c r="L87" i="9"/>
  <c r="K87" i="9"/>
  <c r="K77" i="9" l="1"/>
  <c r="L93" i="9" s="1"/>
  <c r="L94" i="9"/>
  <c r="K94" i="9"/>
  <c r="L109" i="9"/>
  <c r="K109" i="9"/>
  <c r="K125" i="9" s="1"/>
  <c r="J90" i="9"/>
  <c r="I90" i="9" s="1"/>
  <c r="H89" i="9"/>
  <c r="L110" i="9"/>
  <c r="L126" i="9" s="1"/>
  <c r="K110" i="9"/>
  <c r="K126" i="9" s="1"/>
  <c r="L88" i="9"/>
  <c r="K88" i="9"/>
  <c r="L103" i="9"/>
  <c r="K103" i="9"/>
  <c r="L119" i="9"/>
  <c r="L135" i="9" s="1"/>
  <c r="K119" i="9"/>
  <c r="K135" i="9" s="1"/>
  <c r="K93" i="9" l="1"/>
  <c r="H90" i="9"/>
  <c r="L125" i="9"/>
  <c r="L89" i="9"/>
  <c r="K89" i="9"/>
  <c r="L104" i="9"/>
  <c r="K104" i="9"/>
  <c r="L120" i="9"/>
  <c r="L136" i="9" s="1"/>
  <c r="K120" i="9"/>
  <c r="K136" i="9" s="1"/>
  <c r="H108" i="9" l="1" a="1"/>
  <c r="H108" i="9" s="1"/>
  <c r="L90" i="9"/>
  <c r="L122" i="9" s="1"/>
  <c r="H92" i="9" a="1"/>
  <c r="H92" i="9" s="1"/>
  <c r="K90" i="9"/>
  <c r="L106" i="9" s="1"/>
  <c r="H124" i="9" a="1"/>
  <c r="H124" i="9" s="1"/>
  <c r="L105" i="9"/>
  <c r="K105" i="9"/>
  <c r="L121" i="9"/>
  <c r="L137" i="9" s="1"/>
  <c r="K121" i="9"/>
  <c r="K137" i="9" s="1"/>
  <c r="K12" i="8" l="1" a="1"/>
  <c r="K12" i="8" s="1"/>
  <c r="K106" i="9"/>
  <c r="L138" i="9"/>
  <c r="L12" i="8" s="1" a="1"/>
  <c r="L12" i="8" s="1"/>
  <c r="K122" i="9"/>
  <c r="K138" i="9" s="1"/>
  <c r="D30" i="8"/>
  <c r="D26" i="8"/>
  <c r="D25" i="8"/>
  <c r="B25" i="8"/>
  <c r="D23" i="8"/>
  <c r="B19" i="8"/>
  <c r="D17" i="8"/>
  <c r="D15" i="8"/>
  <c r="D14" i="8"/>
  <c r="D13" i="8"/>
  <c r="I12" i="8" a="1"/>
  <c r="I12" i="8" s="1"/>
  <c r="C12" i="8"/>
  <c r="B12" i="8"/>
  <c r="D27"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<sst xmlns="http://schemas.openxmlformats.org/spreadsheetml/2006/main" count="586" uniqueCount="260">
  <si>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</si>
  <si>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</si>
  <si>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</si>
  <si>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</si>
  <si>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</si>
  <si>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</si>
  <si>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</si>
  <si>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</si>
  <si>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</si>
  <si>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</si>
  <si>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</si>
  <si>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</si>
  <si>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</si>
  <si>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</si>
  <si>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</si>
  <si>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</si>
  <si>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</si>
  <si>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A+</t>
  </si>
  <si>
    <t>ICVM 476</t>
  </si>
  <si>
    <t>Corporativo</t>
  </si>
  <si>
    <t>AA-</t>
  </si>
  <si>
    <t>IPCA+</t>
  </si>
  <si>
    <t>Residencial</t>
  </si>
  <si>
    <t>CDI+</t>
  </si>
  <si>
    <t>A</t>
  </si>
  <si>
    <t>True Sec</t>
  </si>
  <si>
    <t>A-</t>
  </si>
  <si>
    <t>Pré</t>
  </si>
  <si>
    <t>Cotas Emitidas (Início Mês)</t>
  </si>
  <si>
    <t>Cotas Emitidas (Fim Mês)</t>
  </si>
  <si>
    <t>Cota a Mercado</t>
  </si>
  <si>
    <t>PL / cota</t>
  </si>
  <si>
    <t>DRE Gerencial</t>
  </si>
  <si>
    <t>Início</t>
  </si>
  <si>
    <t>(+) Receitas</t>
  </si>
  <si>
    <t>Juros (CRI)</t>
  </si>
  <si>
    <t>Liquidez</t>
  </si>
  <si>
    <t>(-) Despesas</t>
  </si>
  <si>
    <t>Despesas do Fundo</t>
  </si>
  <si>
    <t>(=) FFO | Funds from Operations</t>
  </si>
  <si>
    <t>Receitas Não-Recorrentes CRIs</t>
  </si>
  <si>
    <t>Despesas Não-Recorrentes</t>
  </si>
  <si>
    <t>(=) Resultado Final</t>
  </si>
  <si>
    <t>Reservas</t>
  </si>
  <si>
    <t>Rendimento Novos Cotistas</t>
  </si>
  <si>
    <t>(=) Rendimento Distribuído</t>
  </si>
  <si>
    <t>Rendimento / Cota (R$ / cota)</t>
  </si>
  <si>
    <t>Abertura da Distribuição</t>
  </si>
  <si>
    <t>Receita CRIs</t>
  </si>
  <si>
    <t>Receitas Não-Recorrentes</t>
  </si>
  <si>
    <t>Total Distribuído</t>
  </si>
  <si>
    <t>Loteamento</t>
  </si>
  <si>
    <t>Opea</t>
  </si>
  <si>
    <t>Virgo</t>
  </si>
  <si>
    <t>Taxa MTM
(% a.a.)</t>
  </si>
  <si>
    <t>Montante MTM (R$)</t>
  </si>
  <si>
    <t>Carteira Pulv.</t>
  </si>
  <si>
    <t>Locação Mult.</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</si>
  <si>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</si>
  <si>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</si>
  <si>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</si>
  <si>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</si>
  <si>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</si>
  <si>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</si>
  <si>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</si>
  <si>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</si>
  <si>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</si>
  <si>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</si>
  <si>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</si>
  <si>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</si>
  <si>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</si>
  <si>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</si>
  <si>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Tabelas de Sensibilidade do Retorno da Carteira de CRI</t>
  </si>
  <si>
    <t>Disclaimer
* As tabelas apresentadas a seguir, são referentes apenas à rentabilidade da carteira de CRI e não consideram a alocação em caixa, FIIs e outros.</t>
  </si>
  <si>
    <t>Taxa equivalente* da carteira
de CRI em IPCA+</t>
  </si>
  <si>
    <t>Preço Mercado</t>
  </si>
  <si>
    <t>Carteira CRI
(IPCA+)</t>
  </si>
  <si>
    <t>Carteira CRI (IPCA+)
(-) Tx Adm.</t>
  </si>
  <si>
    <t/>
  </si>
  <si>
    <t>Alocação em CRI (%PL)</t>
  </si>
  <si>
    <t>Alocação CRIs CDI (% PL)</t>
  </si>
  <si>
    <t>Alocação CRIs IPCA (%PL)</t>
  </si>
  <si>
    <t>Alocação em Caixa</t>
  </si>
  <si>
    <t>Aquisição</t>
  </si>
  <si>
    <t>MTM</t>
  </si>
  <si>
    <t>CRIs CDI+</t>
  </si>
  <si>
    <t>CRIs IPCA+</t>
  </si>
  <si>
    <t>Duration (Carteira)</t>
  </si>
  <si>
    <t>¹ Tx. Adm considera taxa de administração e taxa de gestão</t>
  </si>
  <si>
    <t>Ágio / Deságio sobre PL</t>
  </si>
  <si>
    <t>(sobre cota a mercado)</t>
  </si>
  <si>
    <t>Último DY Anualizado</t>
  </si>
  <si>
    <t>Premissas - Input</t>
  </si>
  <si>
    <t>CDI +</t>
  </si>
  <si>
    <t>CDI</t>
  </si>
  <si>
    <t>IPCA +</t>
  </si>
  <si>
    <t>IPCA</t>
  </si>
  <si>
    <t>IGPM +</t>
  </si>
  <si>
    <t>IGPM</t>
  </si>
  <si>
    <t>Dados Cota</t>
  </si>
  <si>
    <t>Data Ref</t>
  </si>
  <si>
    <t>input manual todo mês</t>
  </si>
  <si>
    <t>Cota PL</t>
  </si>
  <si>
    <t>Cota Mercado</t>
  </si>
  <si>
    <t>DY Últimos 12 meses (sobre cota a mercado)</t>
  </si>
  <si>
    <t>input manual todo mês (não vigente)</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</si>
  <si>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</si>
  <si>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</si>
  <si>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</si>
  <si>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</si>
  <si>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</si>
  <si>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</si>
  <si>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</si>
  <si>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</si>
  <si>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</si>
  <si>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</si>
  <si>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</si>
  <si>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</si>
  <si>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</si>
  <si>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</si>
  <si>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</si>
  <si>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</si>
  <si>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</si>
  <si>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</si>
  <si>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</si>
  <si>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</si>
  <si>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Taxa Aquisição</t>
  </si>
  <si>
    <t>Taxa MTM</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</si>
  <si>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</si>
  <si>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</si>
  <si>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</si>
  <si>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</si>
  <si>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</si>
  <si>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</si>
  <si>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</si>
  <si>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</si>
  <si>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</si>
  <si>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</si>
  <si>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</si>
  <si>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</si>
  <si>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</si>
  <si>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</si>
  <si>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</si>
  <si>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</si>
  <si>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</si>
  <si>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</si>
  <si>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</si>
  <si>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CRIs Pré</t>
  </si>
  <si>
    <t>-</t>
  </si>
  <si>
    <t>20I0904073</t>
  </si>
  <si>
    <t>Operação de crédito voltada para antecipação de contratos de locação  lastreada em recebíveis de empreendimento residencial localizado na Vila Madalena - SP.
A operação conta com Alienação Fiduciaria de Imóvel, visitas ao ativo garantia e monitoramento de evolução de obra. A empresa realiza o desenvolvimento imobiliário, aquisição e gestão de imóveis para locação residencial.</t>
  </si>
  <si>
    <t>CRI Mora</t>
  </si>
  <si>
    <t>18I0295172</t>
  </si>
  <si>
    <t>Operação lastreada em Carteira Pulv. de contratos de compra e venda de lotes residenciais. A operação utiliza-se dos recebíveis da Carteira Pulv. para pagamento de principal de juros, além de alienação fiduciária dos ativos, coobrigação da cedente, subordinação de 30%, aval corporativo da holding operacional do grupo e fiança dos sócios.</t>
  </si>
  <si>
    <t>CRI Longitude</t>
  </si>
  <si>
    <t>22D1289606</t>
  </si>
  <si>
    <t>Operação de crédito para aquisição e retrofit de um projeto residencial performado localizado no bairro de Cerqueira César em São Paulo. A devedora, Yuca, é pioneira no segmento de coliving.  A operação conta com alienação fiduciária do terreno, alienação fiduciária de quotas da SPE, cessão fiduciária de futuros direitos creditórios e fundos de reserva e despesas.</t>
  </si>
  <si>
    <t>CRI Yuca Augusta II</t>
  </si>
  <si>
    <t>22D1289605</t>
  </si>
  <si>
    <t>CRI Yuca Augusta I</t>
  </si>
  <si>
    <t>RPRI11 - RBR Premium Recebíveis Imobiliários</t>
  </si>
  <si>
    <t>Receita FIIs + Liquidez</t>
  </si>
  <si>
    <r>
      <rPr>
        <i/>
        <sz val="10"/>
        <color rgb="FF585856"/>
        <rFont val="Open Sans"/>
        <family val="2"/>
      </rPr>
      <t>Dividend Yield</t>
    </r>
    <r>
      <rPr>
        <sz val="10"/>
        <color rgb="FF585856"/>
        <rFont val="Open Sans"/>
        <family val="2"/>
      </rPr>
      <t xml:space="preserve"> sobre cota PL (Mensal)</t>
    </r>
  </si>
  <si>
    <r>
      <rPr>
        <i/>
        <sz val="10"/>
        <color rgb="FF585856"/>
        <rFont val="Open Sans"/>
        <family val="2"/>
      </rPr>
      <t>Dividend Yield sobre cota PL</t>
    </r>
    <r>
      <rPr>
        <sz val="10"/>
        <color rgb="FF585856"/>
        <rFont val="Open Sans"/>
        <family val="2"/>
      </rPr>
      <t xml:space="preserve"> (Anualizado)</t>
    </r>
  </si>
  <si>
    <r>
      <rPr>
        <i/>
        <sz val="10"/>
        <color rgb="FF585856"/>
        <rFont val="Open Sans"/>
        <family val="2"/>
      </rPr>
      <t>Dividend Yield</t>
    </r>
    <r>
      <rPr>
        <sz val="10"/>
        <color rgb="FF585856"/>
        <rFont val="Open Sans"/>
        <family val="2"/>
      </rPr>
      <t xml:space="preserve"> sobre cota a mercado (Mensal)</t>
    </r>
  </si>
  <si>
    <r>
      <rPr>
        <i/>
        <sz val="10"/>
        <color rgb="FF585856"/>
        <rFont val="Open Sans"/>
        <family val="2"/>
      </rPr>
      <t>Dividend Yield sobre cota a mercado</t>
    </r>
    <r>
      <rPr>
        <sz val="10"/>
        <color rgb="FF585856"/>
        <rFont val="Open Sans"/>
        <family val="2"/>
      </rPr>
      <t xml:space="preserve"> (Anualizado)</t>
    </r>
  </si>
  <si>
    <t>Resultado RPRI11 (R$)</t>
  </si>
  <si>
    <t>Planilha de Fundamentos | Resultado</t>
  </si>
  <si>
    <t>CRI Paes &amp; Gregori Itaim</t>
  </si>
  <si>
    <t>Operação de aquisição de terreno e desenvolvimento imobiliário de um projeto residencial localizado no Itaim Bibi, bairro nobre de São Paulo – SP. O empreendimento será desenvolvido pela Incorporadora Paes &amp; Gregori, com perfil de produto alto padrão. A operação conta com alienação fiduciária do terreno, alienação fiduciária de quotas da SPE, cessão fiduciária de futuros direitos creditórios, aval e fundos de reserva, de liquidez e despesas.</t>
  </si>
  <si>
    <t>AA</t>
  </si>
  <si>
    <t>23B0430541</t>
  </si>
  <si>
    <t>CVM 160</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</si>
  <si>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</si>
  <si>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23F1508169</t>
  </si>
  <si>
    <t>Input manual</t>
  </si>
  <si>
    <t>Preço Input</t>
  </si>
  <si>
    <t>Metodologia
(i) como projeção do CDI em 2023, foi utilizado o FRA na duration mais próxima de um ano, calculado pelo preço de fechamento do Derivativo de Juros Futuros do DI no último dia útil do mês; 
(ii) como projeção do IPCA em 2023, a inflação implícita divulgada pela ANBIMA no último dia útil do mês.</t>
  </si>
  <si>
    <t>As células marcada em amarelo permitem a alteração dos dados para simulação.
Note que é necessário recalcular a planilha para observar os resultados (tecla F9).
As nossas premissas seguem a metodologia explicada abaixo.</t>
  </si>
  <si>
    <t>CRI Órigo</t>
  </si>
  <si>
    <t xml:space="preserve">Operação efetuada com auxílio e expertise do time de Infra da RBR. O CRI tem como objetivo o financiamento para construção de 7 Usinas Fotovoltaicas (“UFVs”) no modelo de Geração Distribuída Compartilhada. O empreendimento está sendo feito pela Órigo Energia, uma das maiores empresas e com mais experiência no setor de GD. A operação conta com cessão fiduciária de recebíveis dos contratos de locação, alienação fiduciária das cotas das SPE's, alienação fiduciária dos direitos de superfície e apólice de seguros. </t>
  </si>
  <si>
    <t>Outros</t>
  </si>
  <si>
    <t>23H1317741</t>
  </si>
  <si>
    <t>Vertices</t>
  </si>
  <si>
    <t>Operação de cessão de fluxo de recebíveis de carteira da MRV, são créditos pulverizados em diversas regiões do Brasil. O CRI conta com robusta estrutura de garantias, incluindo os imóveis, fundo de reserva e cobertura adicional de saldo</t>
  </si>
  <si>
    <t>23I1230828</t>
  </si>
  <si>
    <t>23I1230915</t>
  </si>
  <si>
    <t>CRI FGR</t>
  </si>
  <si>
    <t>Operação com a incorporadora FGR para financiamento de um projeto residencial horizontal localizado em Goiânia. A FGR é tradicional no mercado imobiliário do centro-oeste com mais de 30 anos de atuação. A operação conta com Cessão Fiduciaria dos Recebíveis do projeto, AF dos lotes, AF de Quotas da SPE dententora do projeto, aval dos sócios e da holding e Fundo de Feserva de 3 PMTs.</t>
  </si>
  <si>
    <t>23L1279637</t>
  </si>
  <si>
    <t>Operação de carteira pulverizada lastreada em contratos nas modalidades de Home Equity e Financiamento Imobiliário originados pela Crediblue a partir da estratégia de Warehousing.  A Crediblue atua também como servicer na operação. Possui como garantias a Alienação Fiduciária dos imóveis envolvidos e Fundo de Reserva.</t>
  </si>
  <si>
    <t>Vert</t>
  </si>
  <si>
    <t>CRIs Carrego</t>
  </si>
  <si>
    <t>CRI Tarjab Altino IPCA</t>
  </si>
  <si>
    <t>24D3057203</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</si>
  <si>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</si>
  <si>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CRI Carteira MRV IV (Série III)</t>
  </si>
  <si>
    <t>Habitasec</t>
  </si>
  <si>
    <t>CRI Viverde Meza</t>
  </si>
  <si>
    <t>24E1453917</t>
  </si>
  <si>
    <t>Operação de carteira pulverizada de créditos Home Equity originados pela Creditas. Conta com alienação fiduciária dos imóveis, sobrecolaterização de taxa e seguros MIP e DFI.</t>
  </si>
  <si>
    <t>24E1765607</t>
  </si>
  <si>
    <t>CRI Carteira MRV V (Série III)</t>
  </si>
  <si>
    <t>23L2243789, 23L2242655</t>
  </si>
  <si>
    <t>CRI Creditas II Meza</t>
  </si>
  <si>
    <t>24E1765736</t>
  </si>
  <si>
    <t>CRI Carteira MRV V (Série II)</t>
  </si>
  <si>
    <t>input manual - último dia útil</t>
  </si>
  <si>
    <t>CRI Cury</t>
  </si>
  <si>
    <t>24I1189880</t>
  </si>
  <si>
    <t>N/A</t>
  </si>
  <si>
    <t>CRI Yuny Jardim Paulista Série I</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</si>
  <si>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</si>
  <si>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24F1532998, 24F2830801</t>
  </si>
  <si>
    <t>Emissão de CRI com lastro em carteira de contratos pulverizados de compra e venda da segunda fase de um condomínio de lotes. O empreendimento localiza-se em São Pedro da Aldeia, cidade próxima a Búzios, no estado do Rio de Janeiro. A primeira fase foi entregue em agosto/2021, e a segunda, em junho/2023. Ambas as fases já se encontram 100% vendidas e possuem o habite-se emitido.</t>
  </si>
  <si>
    <t>CRI CB I Sênior</t>
  </si>
  <si>
    <t>Planilha de Fundamentos | Resumo CRIs por CETIP</t>
  </si>
  <si>
    <t>Grupo</t>
  </si>
  <si>
    <t>Taxa Investida
(% a.a.)</t>
  </si>
  <si>
    <t>24F1532998</t>
  </si>
  <si>
    <t>CRI Yuny Jardim Paulista Série III</t>
  </si>
  <si>
    <t>24F2830801</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</si>
  <si>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</si>
  <si>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CRI CB I Meza</t>
  </si>
  <si>
    <t>23L2243789</t>
  </si>
  <si>
    <t>23L2242655</t>
  </si>
  <si>
    <t>CRI SKR</t>
  </si>
  <si>
    <t>24J2479385</t>
  </si>
  <si>
    <t>Operação de crédito para financiamento a aquisição de terreno e posterior desenvolvimento de empreendimento residencial de médio-alto padrão no coração do bairro de Pinheiros na capital de São Paulo pela SKR. A empresa tem sólida experiência no mercado imobiliário, acumulando +35 anos história, 2,6 mil unidades entregues, 45 prédios construídos que somam 685 mil m² construídos. Além disso, a empresa é conhecida pela atenção à arquitetura e pela sua especialidade na praça de Pinheiros. A operação conta com alienação fiduciária de quotas da SPE, alienação fiduciária do imóvel alvo e cessão de recebíveis na proporção do investimento, bem como aval da holding.</t>
  </si>
  <si>
    <t>Tático</t>
  </si>
  <si>
    <t>CRI Intecom</t>
  </si>
  <si>
    <t>Operação de financiamento a obra de R$ 43 milhões para um ativo logístico em João Pessoa. A empresa é a Intecom, do setor de logística e pertencente a um dos sócios do grupo Martins. O ativo será utilizado para a estratégia de logística do grupo no Nordeste, com contratos firmados com a Colgate e a Santa Helena. A operação conta como lastro uma nota comercial emitida pela devedora. Além disso, há alienação fiduciária do ativo de João Pessoa, avaliado em R$ 57 milhões, e alienação fiduciária de garantia extra (ativo da Proplogis 43), avaliado em R$ 40 milhões. Com isso, a operação tem um LTC máximo de 40% e um LTV máximo de 46%. Além disso, o CRI conta com a cessão fiduciária dos recebíveis de ambos os ativos e o aval do sócio da Intecom.</t>
  </si>
  <si>
    <t>25A2889666</t>
  </si>
  <si>
    <t>CRI CB II</t>
  </si>
  <si>
    <t>Operação de carteira pulverizada lastreada em contratos nas modalidades de Home Equity originados pela CB. Operação conta com sobrecolaterização de taxa, fundo de reserva e alienação fiduciária.</t>
  </si>
  <si>
    <t>24E1296964</t>
  </si>
  <si>
    <t>CRI Creditas II Senior</t>
  </si>
  <si>
    <t>CRI Creditas II Carteira I Senior B</t>
  </si>
  <si>
    <t>CRI Creditas II Carteira VII Meza C</t>
  </si>
  <si>
    <t>25C3746749</t>
  </si>
  <si>
    <t>CRI Pulverizado MK IPCA</t>
  </si>
  <si>
    <t>24J4831399</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</si>
  <si>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</si>
  <si>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leverage</t>
  </si>
  <si>
    <t>CRI MOS Jardins e Pinheiros II</t>
  </si>
  <si>
    <t>22L2786958</t>
  </si>
  <si>
    <t>CRI Windsock</t>
  </si>
  <si>
    <t>25D5062397</t>
  </si>
  <si>
    <t>22L1575688, 22L2786958</t>
  </si>
  <si>
    <t>Galpão Logístico</t>
  </si>
  <si>
    <t>Projeto de desenvolvimento de galpões logísticos Last Mile no aeroporto de Fortaleza, com localização estratégica no centro da cidade, caracterizada por baixa vacância e oferta limitada para novos empreendimentos. A operação conta com AF das cotas da SPE, Cessão Fiduciária dos contratos de locação futura e covenants que conferem maior segurança, como LTV de 60% e ICSD mínimo de 115%.</t>
  </si>
  <si>
    <t>CRI Creditas II Carteira VIII Meza D</t>
  </si>
  <si>
    <t>25G0124296</t>
  </si>
  <si>
    <t>CRI Pulverizado MK IPCA II</t>
  </si>
  <si>
    <t>25F2013653</t>
  </si>
  <si>
    <t>24J4831399, 25F2013653</t>
  </si>
  <si>
    <t xml:space="preserve"> (29/08)</t>
  </si>
  <si>
    <t>CRI Creditas II Carteira IX Meza E</t>
  </si>
  <si>
    <t>25H2240758</t>
  </si>
  <si>
    <t>24E1765736, 25C3746749, 25G0124296, 25H2240758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</si>
</sst>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_);_(* \(#,##0\);_(* &quot;-&quot;_);_(@_)"/>
    <numFmt numFmtId="165" formatCode="_-* #,##0_-;\-* #,##0_-;_-* &quot;-&quot;??_-;_-@_-"/>
    <numFmt numFmtId="166" formatCode="0.0%"/>
    <numFmt numFmtId="167" formatCode="_(* #,##0.00_);_(* \(#,##0.00\);_(* &quot;-&quot;_);_(@_)"/>
    <numFmt numFmtId="168" formatCode="0.0"/>
    <numFmt numFmtId="169" formatCode="[$-416]mmm\-yy;@"/>
    <numFmt numFmtId="170" formatCode="_(* #,##0_);_(* \(#,##0\);_(* &quot;-&quot;??_);_(@_)"/>
    <numFmt numFmtId="171" formatCode="_(* #,##0.00_);_(* \(#,##0.00\);_(* &quot;-&quot;??_);_(@_)"/>
  </numFmts>
  <fonts count="28"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i/>
      <sz val="10"/>
      <color rgb="FF585856"/>
      <name val="Open Sans"/>
      <family val="2"/>
    </font>
    <font>
      <b/>
      <sz val="11"/>
      <color theme="1"/>
      <name val="Calibri"/>
      <family val="2"/>
      <scheme val="minor"/>
    </font>
    <font>
      <sz val="11"/>
      <color theme="0" tint="-0.34998626667073579"/>
      <name val="Calibri"/>
      <family val="2"/>
      <scheme val="minor"/>
    </font>
    <font>
      <sz val="11"/>
      <color rgb="FF1A2C4C"/>
      <name val="Calibri"/>
      <family val="2"/>
    </font>
  </fonts>
  <fills count="30">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1A2C4C"/>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585856"/>
        <bgColor rgb="FF000000"/>
      </patternFill>
    </fill>
    <fill>
      <patternFill patternType="solid">
        <fgColor theme="0" tint="-0.499984740745262"/>
        <bgColor indexed="64"/>
      </patternFill>
    </fill>
    <fill>
      <patternFill patternType="solid">
        <fgColor theme="5" tint="0.39997558519241921"/>
        <bgColor indexed="64"/>
      </patternFill>
    </fill>
    <fill>
      <patternFill patternType="solid">
        <fgColor rgb="FFFF0000"/>
        <bgColor indexed="64"/>
      </patternFill>
    </fill>
    <fill>
      <patternFill patternType="solid">
        <fgColor theme="5" tint="0.59999389629810485"/>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585856"/>
        <bgColor indexed="64"/>
      </patternFill>
    </fill>
    <fill>
      <patternFill patternType="solid">
        <fgColor theme="1"/>
        <bgColor indexed="64"/>
      </patternFill>
    </fill>
    <fill>
      <patternFill patternType="solid">
        <fgColor theme="3"/>
        <bgColor indexed="64"/>
      </patternFill>
    </fill>
    <fill>
      <patternFill patternType="solid">
        <fgColor rgb="FFFFFFFF"/>
        <bgColor indexed="64"/>
      </patternFill>
    </fill>
    <fill>
      <patternFill patternType="solid">
        <fgColor rgb="FFF2F2F2"/>
        <bgColor indexed="64"/>
      </patternFill>
    </fill>
    <fill>
      <patternFill patternType="solid">
        <fgColor rgb="FFFFF1CD"/>
        <bgColor rgb="FF000000"/>
      </patternFill>
    </fill>
    <fill>
      <patternFill patternType="solid">
        <fgColor rgb="FFFFF1CD"/>
        <bgColor indexed="64"/>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FFFFFF"/>
      </left>
      <right/>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71" fontId="1" fillId="0" borderId="0" applyFont="0" applyFill="0" applyBorder="0" applyAlignment="0" applyProtection="0"/>
  </cellStyleXfs>
  <cellXfs count="188">
    <xf numFmtId="0" fontId="0" fillId="0" borderId="0" xfId="0"/>
    <xf numFmtId="0" fontId="2" fillId="0" borderId="0" xfId="0" applyFont="1" applyAlignment="1">
      <alignment vertical="center"/>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6"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0" fontId="7" fillId="0" borderId="0" xfId="0" applyFont="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9" fillId="0" borderId="0" xfId="0" applyFont="1" applyAlignment="1">
      <alignment horizontal="left" vertical="center" indent="3"/>
    </xf>
    <xf numFmtId="0" fontId="6" fillId="2" borderId="0" xfId="0" applyFont="1" applyFill="1" applyAlignment="1">
      <alignment horizontal="left" vertical="center" indent="2"/>
    </xf>
    <xf numFmtId="0" fontId="9" fillId="6" borderId="0" xfId="0" applyFont="1" applyFill="1" applyAlignment="1">
      <alignment horizontal="left" vertical="center" indent="2"/>
    </xf>
    <xf numFmtId="0" fontId="9" fillId="0" borderId="0" xfId="0" applyFont="1" applyAlignment="1">
      <alignment vertical="center"/>
    </xf>
    <xf numFmtId="10" fontId="2" fillId="0" borderId="5" xfId="2" applyNumberFormat="1" applyFont="1" applyFill="1" applyBorder="1" applyAlignment="1">
      <alignment horizontal="center" vertical="center"/>
    </xf>
    <xf numFmtId="168" fontId="2" fillId="0" borderId="5" xfId="2" applyNumberFormat="1" applyFont="1" applyFill="1" applyBorder="1" applyAlignment="1">
      <alignment horizontal="center" vertical="center"/>
    </xf>
    <xf numFmtId="169" fontId="2" fillId="0" borderId="5" xfId="0" applyNumberFormat="1" applyFont="1" applyBorder="1" applyAlignment="1">
      <alignment horizontal="center" vertical="center"/>
    </xf>
    <xf numFmtId="0" fontId="0" fillId="8" borderId="0" xfId="0" applyFill="1"/>
    <xf numFmtId="0" fontId="11" fillId="0" borderId="0" xfId="0" applyFont="1" applyAlignment="1">
      <alignment horizontal="left" wrapText="1"/>
    </xf>
    <xf numFmtId="0" fontId="13" fillId="7" borderId="0" xfId="0" applyFont="1" applyFill="1" applyAlignment="1">
      <alignment horizontal="center" vertical="center"/>
    </xf>
    <xf numFmtId="0" fontId="13" fillId="0" borderId="0" xfId="0" applyFont="1" applyAlignment="1">
      <alignment horizontal="center" vertical="center"/>
    </xf>
    <xf numFmtId="0" fontId="14" fillId="0" borderId="0" xfId="0" applyFont="1" applyAlignment="1">
      <alignment vertical="center"/>
    </xf>
    <xf numFmtId="0" fontId="13" fillId="7" borderId="0" xfId="0" applyFont="1" applyFill="1" applyAlignment="1">
      <alignment horizontal="center" vertical="center" wrapText="1"/>
    </xf>
    <xf numFmtId="0" fontId="15" fillId="8" borderId="0" xfId="0" applyFont="1" applyFill="1" applyAlignment="1">
      <alignment vertical="center" wrapText="1"/>
    </xf>
    <xf numFmtId="0" fontId="16" fillId="0" borderId="0" xfId="0" applyFont="1" applyAlignment="1">
      <alignment vertical="center"/>
    </xf>
    <xf numFmtId="2" fontId="16" fillId="0" borderId="0" xfId="1" applyNumberFormat="1" applyFont="1" applyFill="1" applyBorder="1" applyAlignment="1">
      <alignment horizontal="center" vertical="center"/>
    </xf>
    <xf numFmtId="2" fontId="16" fillId="10" borderId="0" xfId="1" applyNumberFormat="1" applyFont="1" applyFill="1" applyBorder="1" applyAlignment="1">
      <alignment horizontal="center" vertical="center"/>
    </xf>
    <xf numFmtId="2" fontId="16" fillId="0" borderId="6" xfId="1" applyNumberFormat="1" applyFont="1" applyFill="1" applyBorder="1" applyAlignment="1">
      <alignment horizontal="center" vertical="center"/>
    </xf>
    <xf numFmtId="10" fontId="16" fillId="0" borderId="0" xfId="2" applyNumberFormat="1" applyFont="1" applyFill="1" applyBorder="1" applyAlignment="1">
      <alignment horizontal="center" vertical="center"/>
    </xf>
    <xf numFmtId="10" fontId="16" fillId="10" borderId="0" xfId="2" applyNumberFormat="1" applyFont="1" applyFill="1" applyBorder="1" applyAlignment="1">
      <alignment horizontal="center" vertical="center"/>
    </xf>
    <xf numFmtId="10" fontId="16" fillId="0" borderId="6" xfId="2" applyNumberFormat="1" applyFont="1" applyFill="1" applyBorder="1" applyAlignment="1">
      <alignment horizontal="center" vertical="center"/>
    </xf>
    <xf numFmtId="0" fontId="15" fillId="8" borderId="0" xfId="0" applyFont="1" applyFill="1" applyAlignment="1">
      <alignment vertical="center"/>
    </xf>
    <xf numFmtId="0" fontId="15" fillId="9" borderId="0" xfId="0" applyFont="1" applyFill="1" applyAlignment="1">
      <alignment vertical="center"/>
    </xf>
    <xf numFmtId="10" fontId="15" fillId="9" borderId="0" xfId="0" applyNumberFormat="1" applyFont="1" applyFill="1" applyAlignment="1">
      <alignment horizontal="center" vertical="center"/>
    </xf>
    <xf numFmtId="0" fontId="16" fillId="0" borderId="6" xfId="0" applyFont="1" applyBorder="1" applyAlignment="1">
      <alignment vertical="center"/>
    </xf>
    <xf numFmtId="0" fontId="15" fillId="11" borderId="0" xfId="0" applyFont="1" applyFill="1" applyAlignment="1">
      <alignment horizontal="left" vertical="center"/>
    </xf>
    <xf numFmtId="0" fontId="15" fillId="11" borderId="0" xfId="0" applyFont="1" applyFill="1" applyAlignment="1">
      <alignment horizontal="center" vertical="center"/>
    </xf>
    <xf numFmtId="10" fontId="15" fillId="9" borderId="0" xfId="2" applyNumberFormat="1" applyFont="1" applyFill="1" applyAlignment="1">
      <alignment horizontal="center" vertical="center"/>
    </xf>
    <xf numFmtId="0" fontId="15" fillId="11" borderId="0" xfId="0" applyFont="1" applyFill="1" applyAlignment="1">
      <alignment vertical="center"/>
    </xf>
    <xf numFmtId="2" fontId="15" fillId="9" borderId="0" xfId="0" applyNumberFormat="1" applyFont="1" applyFill="1" applyAlignment="1">
      <alignment horizontal="center" vertical="center"/>
    </xf>
    <xf numFmtId="0" fontId="15" fillId="0" borderId="0" xfId="0" applyFont="1" applyAlignment="1">
      <alignment vertical="center"/>
    </xf>
    <xf numFmtId="0" fontId="15" fillId="0" borderId="0" xfId="0" applyFont="1" applyAlignment="1">
      <alignment horizontal="center" vertical="center"/>
    </xf>
    <xf numFmtId="0" fontId="17" fillId="0" borderId="0" xfId="0" applyFont="1" applyAlignment="1">
      <alignment horizontal="left" vertical="center" readingOrder="1"/>
    </xf>
    <xf numFmtId="10" fontId="18" fillId="9" borderId="0" xfId="2" applyNumberFormat="1" applyFont="1" applyFill="1" applyAlignment="1">
      <alignment horizontal="center" vertical="center"/>
    </xf>
    <xf numFmtId="0" fontId="0" fillId="0" borderId="0" xfId="0" applyAlignment="1">
      <alignment wrapText="1"/>
    </xf>
    <xf numFmtId="0" fontId="19" fillId="11" borderId="0" xfId="0" applyFont="1" applyFill="1" applyAlignment="1">
      <alignment horizontal="left" vertical="center"/>
    </xf>
    <xf numFmtId="0" fontId="22" fillId="0" borderId="0" xfId="0" applyFont="1"/>
    <xf numFmtId="10" fontId="0" fillId="0" borderId="0" xfId="2" applyNumberFormat="1" applyFont="1" applyBorder="1"/>
    <xf numFmtId="10" fontId="0" fillId="8" borderId="0" xfId="2" applyNumberFormat="1" applyFont="1" applyFill="1"/>
    <xf numFmtId="10" fontId="0" fillId="0" borderId="0" xfId="2" applyNumberFormat="1" applyFont="1"/>
    <xf numFmtId="0" fontId="23" fillId="0" borderId="0" xfId="0" applyFont="1" applyAlignment="1">
      <alignment wrapText="1"/>
    </xf>
    <xf numFmtId="43" fontId="0" fillId="0" borderId="0" xfId="1" applyFont="1"/>
    <xf numFmtId="10" fontId="23" fillId="0" borderId="0" xfId="2" applyNumberFormat="1" applyFont="1"/>
    <xf numFmtId="2" fontId="0" fillId="0" borderId="0" xfId="1" applyNumberFormat="1" applyFont="1" applyAlignment="1">
      <alignment horizontal="center"/>
    </xf>
    <xf numFmtId="2" fontId="0" fillId="14" borderId="0" xfId="1" applyNumberFormat="1" applyFont="1" applyFill="1" applyAlignment="1">
      <alignment horizontal="center"/>
    </xf>
    <xf numFmtId="2" fontId="0" fillId="0" borderId="0" xfId="0" applyNumberFormat="1"/>
    <xf numFmtId="2" fontId="0" fillId="14" borderId="0" xfId="0" applyNumberFormat="1" applyFill="1"/>
    <xf numFmtId="10" fontId="0" fillId="0" borderId="0" xfId="0" applyNumberFormat="1"/>
    <xf numFmtId="0" fontId="2" fillId="0" borderId="0" xfId="0" applyFont="1" applyAlignment="1">
      <alignment horizontal="left" vertical="center" indent="1"/>
    </xf>
    <xf numFmtId="0" fontId="7" fillId="3" borderId="0" xfId="0" applyFont="1" applyFill="1" applyAlignment="1">
      <alignment vertical="center"/>
    </xf>
    <xf numFmtId="0" fontId="12" fillId="0" borderId="0" xfId="0" applyFont="1" applyAlignment="1">
      <alignment vertical="center"/>
    </xf>
    <xf numFmtId="0" fontId="7" fillId="8" borderId="0" xfId="0" applyFont="1" applyFill="1" applyAlignment="1">
      <alignment horizontal="left" vertical="center" indent="3"/>
    </xf>
    <xf numFmtId="0" fontId="7" fillId="0" borderId="0" xfId="0" applyFont="1" applyAlignment="1">
      <alignment horizontal="left" vertical="center" indent="2"/>
    </xf>
    <xf numFmtId="0" fontId="7" fillId="8" borderId="0" xfId="0" applyFont="1" applyFill="1" applyAlignment="1">
      <alignment horizontal="left" vertical="center" indent="2"/>
    </xf>
    <xf numFmtId="2" fontId="16" fillId="8" borderId="0" xfId="1" applyNumberFormat="1" applyFont="1" applyFill="1" applyBorder="1" applyAlignment="1">
      <alignment horizontal="center" vertical="center"/>
    </xf>
    <xf numFmtId="10" fontId="16" fillId="8" borderId="0" xfId="2" applyNumberFormat="1" applyFont="1" applyFill="1" applyBorder="1" applyAlignment="1">
      <alignment horizontal="center" vertical="center"/>
    </xf>
    <xf numFmtId="0" fontId="17" fillId="0" borderId="6" xfId="0" applyFont="1" applyBorder="1" applyAlignment="1">
      <alignment horizontal="left" vertical="center" readingOrder="1"/>
    </xf>
    <xf numFmtId="10" fontId="16" fillId="10" borderId="6" xfId="2" applyNumberFormat="1" applyFont="1" applyFill="1" applyBorder="1" applyAlignment="1">
      <alignment horizontal="center" vertical="center"/>
    </xf>
    <xf numFmtId="0" fontId="13" fillId="15" borderId="2" xfId="0" applyFont="1" applyFill="1" applyBorder="1" applyAlignment="1">
      <alignment horizontal="left" vertical="center" indent="1"/>
    </xf>
    <xf numFmtId="0" fontId="13" fillId="15" borderId="3" xfId="0" applyFont="1" applyFill="1" applyBorder="1" applyAlignment="1">
      <alignment horizontal="left" vertical="center" indent="1"/>
    </xf>
    <xf numFmtId="0" fontId="13" fillId="15" borderId="3" xfId="0" applyFont="1" applyFill="1" applyBorder="1" applyAlignment="1">
      <alignment horizontal="center" vertical="center"/>
    </xf>
    <xf numFmtId="0" fontId="13" fillId="15" borderId="3" xfId="0" applyFont="1" applyFill="1" applyBorder="1" applyAlignment="1">
      <alignment horizontal="center" vertical="center" wrapText="1"/>
    </xf>
    <xf numFmtId="0" fontId="25" fillId="16" borderId="7" xfId="0" applyFont="1" applyFill="1" applyBorder="1" applyAlignment="1">
      <alignment vertical="center"/>
    </xf>
    <xf numFmtId="0" fontId="25" fillId="8" borderId="8" xfId="0" applyFont="1" applyFill="1" applyBorder="1" applyAlignment="1">
      <alignment vertical="center"/>
    </xf>
    <xf numFmtId="0" fontId="25" fillId="0" borderId="10" xfId="0" applyFont="1" applyBorder="1" applyAlignment="1">
      <alignment horizontal="center"/>
    </xf>
    <xf numFmtId="0" fontId="25" fillId="8" borderId="9" xfId="0" applyFont="1" applyFill="1" applyBorder="1"/>
    <xf numFmtId="10" fontId="0" fillId="13" borderId="0" xfId="2" applyNumberFormat="1" applyFont="1" applyFill="1" applyBorder="1" applyAlignment="1">
      <alignment horizontal="center"/>
    </xf>
    <xf numFmtId="14" fontId="0" fillId="0" borderId="10" xfId="0" applyNumberFormat="1" applyBorder="1" applyAlignment="1">
      <alignment horizontal="center"/>
    </xf>
    <xf numFmtId="0" fontId="0" fillId="0" borderId="10" xfId="0" applyBorder="1" applyAlignment="1">
      <alignment horizontal="center"/>
    </xf>
    <xf numFmtId="0" fontId="0" fillId="0" borderId="10" xfId="0" applyBorder="1"/>
    <xf numFmtId="0" fontId="0" fillId="0" borderId="9" xfId="0" applyBorder="1"/>
    <xf numFmtId="0" fontId="26" fillId="0" borderId="0" xfId="0" applyFont="1"/>
    <xf numFmtId="16" fontId="0" fillId="17" borderId="0" xfId="0" applyNumberFormat="1" applyFill="1"/>
    <xf numFmtId="2" fontId="0" fillId="17" borderId="0" xfId="0" applyNumberFormat="1" applyFill="1"/>
    <xf numFmtId="10" fontId="0" fillId="18" borderId="0" xfId="2" applyNumberFormat="1" applyFont="1" applyFill="1" applyBorder="1"/>
    <xf numFmtId="10" fontId="0" fillId="19" borderId="0" xfId="2" applyNumberFormat="1" applyFont="1" applyFill="1" applyBorder="1"/>
    <xf numFmtId="10" fontId="0" fillId="17" borderId="0" xfId="0" applyNumberFormat="1" applyFill="1"/>
    <xf numFmtId="0" fontId="0" fillId="5" borderId="9" xfId="0" applyFill="1" applyBorder="1"/>
    <xf numFmtId="0" fontId="0" fillId="5" borderId="0" xfId="0" applyFill="1"/>
    <xf numFmtId="0" fontId="0" fillId="5" borderId="10" xfId="0" applyFill="1" applyBorder="1"/>
    <xf numFmtId="4" fontId="0" fillId="9" borderId="0" xfId="0" applyNumberFormat="1" applyFill="1"/>
    <xf numFmtId="43" fontId="0" fillId="9" borderId="0" xfId="1" applyFont="1" applyFill="1" applyBorder="1"/>
    <xf numFmtId="10" fontId="0" fillId="5" borderId="0" xfId="2" applyNumberFormat="1" applyFont="1" applyFill="1" applyBorder="1"/>
    <xf numFmtId="2" fontId="0" fillId="9" borderId="0" xfId="0" applyNumberFormat="1" applyFill="1"/>
    <xf numFmtId="1" fontId="0" fillId="5" borderId="0" xfId="1" applyNumberFormat="1" applyFont="1" applyFill="1" applyBorder="1"/>
    <xf numFmtId="0" fontId="0" fillId="9" borderId="0" xfId="0" applyFill="1"/>
    <xf numFmtId="0" fontId="0" fillId="13" borderId="0" xfId="0" applyFill="1"/>
    <xf numFmtId="0" fontId="0" fillId="5" borderId="9" xfId="0" applyFill="1" applyBorder="1" applyAlignment="1">
      <alignment wrapText="1"/>
    </xf>
    <xf numFmtId="10" fontId="0" fillId="9" borderId="0" xfId="2" applyNumberFormat="1" applyFont="1" applyFill="1" applyBorder="1"/>
    <xf numFmtId="0" fontId="0" fillId="5" borderId="11" xfId="0" applyFill="1" applyBorder="1"/>
    <xf numFmtId="10" fontId="0" fillId="9" borderId="12" xfId="2" applyNumberFormat="1" applyFont="1" applyFill="1" applyBorder="1"/>
    <xf numFmtId="0" fontId="0" fillId="5" borderId="12" xfId="0" applyFill="1" applyBorder="1"/>
    <xf numFmtId="0" fontId="0" fillId="5" borderId="13" xfId="0" applyFill="1" applyBorder="1"/>
    <xf numFmtId="17" fontId="6" fillId="4" borderId="0" xfId="0" applyNumberFormat="1" applyFont="1" applyFill="1" applyAlignment="1">
      <alignment horizontal="right" vertical="center"/>
    </xf>
    <xf numFmtId="0" fontId="0" fillId="0" borderId="0" xfId="0" applyAlignment="1">
      <alignment horizontal="right"/>
    </xf>
    <xf numFmtId="0" fontId="5" fillId="0" borderId="0" xfId="0" applyFont="1" applyAlignment="1">
      <alignment horizontal="right" vertical="center"/>
    </xf>
    <xf numFmtId="165" fontId="5" fillId="0" borderId="0" xfId="0" applyNumberFormat="1" applyFont="1" applyAlignment="1">
      <alignment horizontal="right" vertical="center"/>
    </xf>
    <xf numFmtId="165" fontId="8" fillId="0" borderId="0" xfId="1" applyNumberFormat="1" applyFont="1" applyFill="1" applyAlignment="1">
      <alignment horizontal="right" vertical="center"/>
    </xf>
    <xf numFmtId="165" fontId="0" fillId="0" borderId="0" xfId="0" applyNumberFormat="1" applyAlignment="1">
      <alignment horizontal="right"/>
    </xf>
    <xf numFmtId="43" fontId="8" fillId="0" borderId="0" xfId="1" applyFont="1" applyAlignment="1">
      <alignment horizontal="right" vertical="center"/>
    </xf>
    <xf numFmtId="43" fontId="9" fillId="0" borderId="0" xfId="1" applyFont="1" applyAlignment="1">
      <alignment horizontal="right" vertical="center"/>
    </xf>
    <xf numFmtId="0" fontId="5" fillId="5" borderId="0" xfId="0" applyFont="1" applyFill="1" applyAlignment="1">
      <alignment horizontal="right" vertical="center"/>
    </xf>
    <xf numFmtId="0" fontId="10" fillId="0" borderId="0" xfId="0" applyFont="1" applyAlignment="1">
      <alignment horizontal="right" vertical="center"/>
    </xf>
    <xf numFmtId="4" fontId="10" fillId="0" borderId="0" xfId="0" applyNumberFormat="1" applyFont="1" applyAlignment="1">
      <alignment horizontal="right" vertical="center"/>
    </xf>
    <xf numFmtId="17" fontId="6" fillId="5" borderId="0" xfId="0" applyNumberFormat="1" applyFont="1" applyFill="1" applyAlignment="1">
      <alignment horizontal="right" vertical="center"/>
    </xf>
    <xf numFmtId="164" fontId="7" fillId="8" borderId="0" xfId="0" applyNumberFormat="1" applyFont="1" applyFill="1" applyAlignment="1">
      <alignment horizontal="right" vertical="center"/>
    </xf>
    <xf numFmtId="164" fontId="7" fillId="0" borderId="0" xfId="0" applyNumberFormat="1" applyFont="1" applyAlignment="1">
      <alignment horizontal="right" vertical="center"/>
    </xf>
    <xf numFmtId="164" fontId="9" fillId="0" borderId="0" xfId="0" applyNumberFormat="1" applyFont="1" applyAlignment="1">
      <alignment horizontal="right" vertical="center"/>
    </xf>
    <xf numFmtId="0" fontId="12" fillId="0" borderId="0" xfId="0" applyFont="1" applyAlignment="1">
      <alignment horizontal="right" vertical="center"/>
    </xf>
    <xf numFmtId="2" fontId="6" fillId="2" borderId="0" xfId="0" applyNumberFormat="1" applyFont="1" applyFill="1" applyAlignment="1">
      <alignment horizontal="right" vertical="center"/>
    </xf>
    <xf numFmtId="2" fontId="5" fillId="5" borderId="0" xfId="0" applyNumberFormat="1" applyFont="1" applyFill="1" applyAlignment="1">
      <alignment horizontal="right" vertical="center"/>
    </xf>
    <xf numFmtId="10" fontId="9" fillId="6" borderId="0" xfId="2" applyNumberFormat="1" applyFont="1" applyFill="1" applyAlignment="1">
      <alignment horizontal="right" vertical="center"/>
    </xf>
    <xf numFmtId="10" fontId="5" fillId="5" borderId="0" xfId="0" applyNumberFormat="1" applyFont="1" applyFill="1" applyAlignment="1">
      <alignment horizontal="right" vertical="center"/>
    </xf>
    <xf numFmtId="167" fontId="9" fillId="0" borderId="0" xfId="0" applyNumberFormat="1" applyFont="1" applyAlignment="1">
      <alignment horizontal="right" vertical="center"/>
    </xf>
    <xf numFmtId="167" fontId="9" fillId="0" borderId="0" xfId="0" applyNumberFormat="1" applyFont="1" applyAlignment="1">
      <alignment horizontal="right"/>
    </xf>
    <xf numFmtId="167" fontId="7" fillId="3" borderId="0" xfId="0" applyNumberFormat="1" applyFont="1" applyFill="1" applyAlignment="1">
      <alignment horizontal="right" vertical="center"/>
    </xf>
    <xf numFmtId="0" fontId="2" fillId="20" borderId="0" xfId="0" applyFont="1" applyFill="1" applyAlignment="1">
      <alignment vertical="center"/>
    </xf>
    <xf numFmtId="0" fontId="2" fillId="20" borderId="0" xfId="0" applyFont="1" applyFill="1" applyAlignment="1">
      <alignment horizontal="center" vertical="center"/>
    </xf>
    <xf numFmtId="0" fontId="2" fillId="21" borderId="0" xfId="0" applyFont="1" applyFill="1" applyAlignment="1">
      <alignment vertical="center"/>
    </xf>
    <xf numFmtId="0" fontId="3" fillId="20" borderId="1" xfId="0" applyFont="1" applyFill="1" applyBorder="1" applyAlignment="1">
      <alignment horizontal="left" vertical="center" indent="1"/>
    </xf>
    <xf numFmtId="0" fontId="3" fillId="20" borderId="0" xfId="0" applyFont="1" applyFill="1" applyAlignment="1">
      <alignment horizontal="left" vertical="center" indent="1"/>
    </xf>
    <xf numFmtId="0" fontId="3" fillId="20" borderId="0" xfId="0" applyFont="1" applyFill="1" applyAlignment="1">
      <alignment horizontal="center" vertical="center"/>
    </xf>
    <xf numFmtId="0" fontId="2" fillId="20" borderId="1" xfId="0" applyFont="1" applyFill="1" applyBorder="1" applyAlignment="1">
      <alignment vertical="center"/>
    </xf>
    <xf numFmtId="17" fontId="4" fillId="22" borderId="1" xfId="0" quotePrefix="1" applyNumberFormat="1" applyFont="1" applyFill="1" applyBorder="1" applyAlignment="1">
      <alignment horizontal="left" vertical="center" indent="1"/>
    </xf>
    <xf numFmtId="17" fontId="4" fillId="22" borderId="0" xfId="0" quotePrefix="1" applyNumberFormat="1" applyFont="1" applyFill="1" applyAlignment="1">
      <alignment horizontal="left" vertical="center" indent="1"/>
    </xf>
    <xf numFmtId="17" fontId="4" fillId="22" borderId="0" xfId="0" quotePrefix="1" applyNumberFormat="1" applyFont="1" applyFill="1" applyAlignment="1">
      <alignment horizontal="center" vertical="center"/>
    </xf>
    <xf numFmtId="0" fontId="6" fillId="20" borderId="0" xfId="0" applyFont="1" applyFill="1" applyAlignment="1">
      <alignment vertical="center"/>
    </xf>
    <xf numFmtId="0" fontId="2" fillId="21" borderId="0" xfId="0" applyFont="1" applyFill="1" applyAlignment="1">
      <alignment horizontal="left" vertical="center" indent="1"/>
    </xf>
    <xf numFmtId="0" fontId="3" fillId="24" borderId="0" xfId="0" applyFont="1" applyFill="1"/>
    <xf numFmtId="0" fontId="0" fillId="24" borderId="0" xfId="0" applyFill="1"/>
    <xf numFmtId="0" fontId="0" fillId="24" borderId="0" xfId="0" applyFill="1" applyAlignment="1">
      <alignment horizontal="center"/>
    </xf>
    <xf numFmtId="10" fontId="0" fillId="24" borderId="0" xfId="2" applyNumberFormat="1" applyFont="1" applyFill="1" applyAlignment="1">
      <alignment horizontal="center"/>
    </xf>
    <xf numFmtId="4" fontId="0" fillId="24" borderId="0" xfId="3" applyNumberFormat="1" applyFont="1" applyFill="1" applyAlignment="1">
      <alignment horizontal="center"/>
    </xf>
    <xf numFmtId="3" fontId="0" fillId="24" borderId="0" xfId="3" applyNumberFormat="1" applyFont="1" applyFill="1" applyAlignment="1">
      <alignment horizontal="center"/>
    </xf>
    <xf numFmtId="2" fontId="0" fillId="24" borderId="0" xfId="3" applyNumberFormat="1" applyFont="1" applyFill="1" applyAlignment="1">
      <alignment horizontal="center"/>
    </xf>
    <xf numFmtId="14" fontId="0" fillId="24" borderId="0" xfId="0" applyNumberFormat="1" applyFill="1" applyAlignment="1">
      <alignment horizontal="center"/>
    </xf>
    <xf numFmtId="17" fontId="3" fillId="24" borderId="0" xfId="0" applyNumberFormat="1" applyFont="1" applyFill="1" applyAlignment="1">
      <alignment horizontal="left"/>
    </xf>
    <xf numFmtId="0" fontId="3" fillId="25" borderId="0" xfId="0" applyFont="1" applyFill="1" applyAlignment="1">
      <alignment horizontal="center" vertical="center" wrapText="1"/>
    </xf>
    <xf numFmtId="10" fontId="3" fillId="25" borderId="0" xfId="2" applyNumberFormat="1" applyFont="1" applyFill="1" applyAlignment="1">
      <alignment horizontal="center" vertical="center" wrapText="1"/>
    </xf>
    <xf numFmtId="3" fontId="3" fillId="25" borderId="0" xfId="3" applyNumberFormat="1" applyFont="1" applyFill="1" applyAlignment="1">
      <alignment horizontal="center" vertical="center" wrapText="1"/>
    </xf>
    <xf numFmtId="0" fontId="27" fillId="4" borderId="0" xfId="0" applyFont="1" applyFill="1" applyAlignment="1">
      <alignment vertical="center"/>
    </xf>
    <xf numFmtId="0" fontId="27" fillId="4" borderId="0" xfId="0" applyFont="1" applyFill="1" applyAlignment="1">
      <alignment horizontal="center" vertical="center"/>
    </xf>
    <xf numFmtId="0" fontId="13" fillId="23" borderId="0" xfId="0" applyFont="1" applyFill="1" applyAlignment="1">
      <alignment horizontal="left" vertical="center" wrapText="1" indent="1"/>
    </xf>
    <xf numFmtId="0" fontId="13" fillId="23" borderId="0" xfId="0" applyFont="1" applyFill="1" applyAlignment="1">
      <alignment horizontal="center" vertical="center" wrapText="1"/>
    </xf>
    <xf numFmtId="0" fontId="27" fillId="26" borderId="0" xfId="0" applyFont="1" applyFill="1" applyAlignment="1">
      <alignment horizontal="left" vertical="center" indent="1"/>
    </xf>
    <xf numFmtId="0" fontId="27" fillId="26" borderId="0" xfId="0" applyFont="1" applyFill="1" applyAlignment="1">
      <alignment horizontal="center" vertical="center"/>
    </xf>
    <xf numFmtId="10" fontId="27" fillId="26" borderId="0" xfId="0" applyNumberFormat="1" applyFont="1" applyFill="1" applyAlignment="1">
      <alignment horizontal="center" vertical="center"/>
    </xf>
    <xf numFmtId="4" fontId="27" fillId="26" borderId="0" xfId="0" applyNumberFormat="1" applyFont="1" applyFill="1" applyAlignment="1">
      <alignment horizontal="center" vertical="center"/>
    </xf>
    <xf numFmtId="3" fontId="27" fillId="26" borderId="0" xfId="0" applyNumberFormat="1" applyFont="1" applyFill="1" applyAlignment="1">
      <alignment horizontal="center" vertical="center"/>
    </xf>
    <xf numFmtId="14" fontId="27" fillId="26" borderId="0" xfId="0" applyNumberFormat="1" applyFont="1" applyFill="1" applyAlignment="1">
      <alignment horizontal="center" vertical="center"/>
    </xf>
    <xf numFmtId="0" fontId="27" fillId="27" borderId="0" xfId="0" applyFont="1" applyFill="1" applyAlignment="1">
      <alignment horizontal="left" vertical="center" indent="1"/>
    </xf>
    <xf numFmtId="0" fontId="27" fillId="27" borderId="0" xfId="0" applyFont="1" applyFill="1" applyAlignment="1">
      <alignment horizontal="center" vertical="center"/>
    </xf>
    <xf numFmtId="10" fontId="27" fillId="27" borderId="0" xfId="0" applyNumberFormat="1" applyFont="1" applyFill="1" applyAlignment="1">
      <alignment horizontal="center" vertical="center"/>
    </xf>
    <xf numFmtId="4" fontId="27" fillId="27" borderId="0" xfId="0" applyNumberFormat="1" applyFont="1" applyFill="1" applyAlignment="1">
      <alignment horizontal="center" vertical="center"/>
    </xf>
    <xf numFmtId="3" fontId="27" fillId="27" borderId="0" xfId="0" applyNumberFormat="1" applyFont="1" applyFill="1" applyAlignment="1">
      <alignment horizontal="center" vertical="center"/>
    </xf>
    <xf numFmtId="14" fontId="27" fillId="27" borderId="0" xfId="0" applyNumberFormat="1" applyFont="1" applyFill="1" applyAlignment="1">
      <alignment horizontal="center" vertical="center"/>
    </xf>
    <xf numFmtId="11" fontId="27" fillId="27" borderId="0" xfId="0" applyNumberFormat="1" applyFont="1" applyFill="1" applyAlignment="1">
      <alignment horizontal="left" vertical="center" indent="1"/>
    </xf>
    <xf numFmtId="0" fontId="2" fillId="20" borderId="0" xfId="0" applyFont="1" applyFill="1" applyAlignment="1">
      <alignment horizontal="right" vertical="center"/>
    </xf>
    <xf numFmtId="0" fontId="2" fillId="21" borderId="0" xfId="0" applyFont="1" applyFill="1" applyAlignment="1">
      <alignment horizontal="right" vertical="center"/>
    </xf>
    <xf numFmtId="0" fontId="13" fillId="20" borderId="14" xfId="0" applyFont="1" applyFill="1" applyBorder="1" applyAlignment="1">
      <alignment horizontal="left" vertical="center" indent="1"/>
    </xf>
    <xf numFmtId="0" fontId="13" fillId="20" borderId="0" xfId="0" applyFont="1" applyFill="1" applyAlignment="1">
      <alignment horizontal="right" vertical="center"/>
    </xf>
    <xf numFmtId="0" fontId="3" fillId="20" borderId="0" xfId="0" applyFont="1" applyFill="1" applyAlignment="1">
      <alignment horizontal="right" vertical="center"/>
    </xf>
    <xf numFmtId="17" fontId="4" fillId="22" borderId="0" xfId="0" quotePrefix="1" applyNumberFormat="1" applyFont="1" applyFill="1" applyAlignment="1">
      <alignment horizontal="right" vertical="center"/>
    </xf>
    <xf numFmtId="2" fontId="20" fillId="28" borderId="6" xfId="1" applyNumberFormat="1" applyFont="1" applyFill="1" applyBorder="1" applyAlignment="1">
      <alignment horizontal="center" vertical="center"/>
    </xf>
    <xf numFmtId="10" fontId="20" fillId="29" borderId="0" xfId="2" applyNumberFormat="1" applyFont="1" applyFill="1" applyAlignment="1">
      <alignment vertical="center"/>
    </xf>
    <xf numFmtId="2" fontId="27" fillId="26" borderId="0" xfId="0" applyNumberFormat="1" applyFont="1" applyFill="1" applyAlignment="1">
      <alignment horizontal="center" vertical="center"/>
    </xf>
    <xf numFmtId="2" fontId="27" fillId="27" borderId="0" xfId="0" applyNumberFormat="1" applyFont="1" applyFill="1" applyAlignment="1">
      <alignment horizontal="center" vertical="center"/>
    </xf>
    <xf numFmtId="0" fontId="2" fillId="0" borderId="4" xfId="0" applyFont="1" applyBorder="1" applyAlignment="1">
      <alignment horizontal="left" vertical="center"/>
    </xf>
    <xf numFmtId="3" fontId="2" fillId="0" borderId="5" xfId="3" applyNumberFormat="1" applyFont="1" applyFill="1" applyBorder="1" applyAlignment="1">
      <alignment horizontal="center" vertical="center"/>
    </xf>
    <xf numFmtId="0" fontId="11" fillId="8" borderId="0" xfId="0" applyFont="1" applyFill="1" applyAlignment="1">
      <alignment horizontal="left" vertical="center" wrapText="1"/>
    </xf>
    <xf numFmtId="0" fontId="21" fillId="0" borderId="0" xfId="0" applyFont="1" applyAlignment="1">
      <alignment horizontal="left" vertical="top" wrapText="1"/>
    </xf>
    <xf numFmtId="0" fontId="12" fillId="8" borderId="0" xfId="0" applyFont="1" applyFill="1" applyAlignment="1">
      <alignment horizontal="center" vertical="center" wrapText="1"/>
    </xf>
    <xf numFmtId="0" fontId="12" fillId="8" borderId="0" xfId="0" applyFont="1" applyFill="1" applyAlignment="1">
      <alignment horizontal="center" vertical="center"/>
    </xf>
    <xf numFmtId="170" fontId="15" fillId="9" borderId="0" xfId="1" applyNumberFormat="1" applyFont="1" applyFill="1" applyAlignment="1">
      <alignment horizontal="right" vertical="center"/>
    </xf>
    <xf numFmtId="10" fontId="15" fillId="9" borderId="0" xfId="0" applyNumberFormat="1" applyFont="1" applyFill="1" applyAlignment="1">
      <alignment horizontal="center" vertical="center"/>
    </xf>
    <xf numFmtId="0" fontId="19" fillId="12" borderId="0" xfId="0" applyFont="1" applyFill="1" applyAlignment="1">
      <alignment horizontal="left" vertical="center" wrapText="1"/>
    </xf>
  </cellXfs>
  <cellStyles count="4">
    <cellStyle name="Normal" xfId="0" builtinId="0"/>
    <cellStyle name="Porcentagem" xfId="2" builtinId="5"/>
    <cellStyle name="Vírgula" xfId="1" builtinId="3"/>
    <cellStyle name="Vírgula 2" xfId="3" xr:uid="{77016C5B-34A0-4077-B22E-595790E1CE68}"/>
  </cellStyles>
  <dxfs count="4">
    <dxf>
      <fill>
        <patternFill>
          <bgColor theme="0" tint="-4.9989318521683403E-2"/>
        </patternFill>
      </fill>
    </dxf>
    <dxf>
      <fill>
        <patternFill>
          <bgColor theme="0"/>
        </patternFill>
      </fill>
    </dxf>
    <dxf>
      <fill>
        <patternFill>
          <bgColor theme="0" tint="-4.9989318521683403E-2"/>
        </patternFill>
      </fill>
    </dxf>
    <dxf>
      <fill>
        <patternFill>
          <bgColor theme="0"/>
        </patternFill>
      </fill>
    </dxf>
  </dxfs>
  <tableStyles count="0" defaultTableStyle="TableStyleMedium2" defaultPivotStyle="PivotStyleLight16"/>
  <colors>
    <mruColors>
      <color rgb="FFFFF1CD"/>
      <color rgb="FFFF9999"/>
      <color rgb="FF1A2C4C"/>
      <color rgb="FF0000FF"/>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59531</xdr:colOff>
      <xdr:row>1</xdr:row>
      <xdr:rowOff>238124</xdr:rowOff>
    </xdr:from>
    <xdr:ext cx="1105767" cy="270397"/>
    <xdr:pic>
      <xdr:nvPicPr>
        <xdr:cNvPr id="2" name="Picture 2">
          <a:extLst>
            <a:ext uri="{FF2B5EF4-FFF2-40B4-BE49-F238E27FC236}">
              <a16:creationId xmlns:a16="http://schemas.microsoft.com/office/drawing/2014/main" id="{B37647F3-F50B-49D7-9B65-DDCFD93010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5767" cy="270397"/>
        </a:xfrm>
        <a:prstGeom prst="rect">
          <a:avLst/>
        </a:prstGeom>
      </xdr:spPr>
    </xdr:pic>
    <xdr:clientData/>
  </xdr:oneCellAnchor>
  <xdr:oneCellAnchor>
    <xdr:from>
      <xdr:col>26</xdr:col>
      <xdr:colOff>59531</xdr:colOff>
      <xdr:row>1</xdr:row>
      <xdr:rowOff>238124</xdr:rowOff>
    </xdr:from>
    <xdr:ext cx="1106402" cy="270397"/>
    <xdr:pic>
      <xdr:nvPicPr>
        <xdr:cNvPr id="3" name="Picture 2">
          <a:extLst>
            <a:ext uri="{FF2B5EF4-FFF2-40B4-BE49-F238E27FC236}">
              <a16:creationId xmlns:a16="http://schemas.microsoft.com/office/drawing/2014/main" id="{1C745D36-3A75-4713-BB21-26D13540DA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oneCellAnchor>
    <xdr:from>
      <xdr:col>26</xdr:col>
      <xdr:colOff>59531</xdr:colOff>
      <xdr:row>1</xdr:row>
      <xdr:rowOff>238124</xdr:rowOff>
    </xdr:from>
    <xdr:ext cx="1106402" cy="270397"/>
    <xdr:pic>
      <xdr:nvPicPr>
        <xdr:cNvPr id="4" name="Picture 3">
          <a:extLst>
            <a:ext uri="{FF2B5EF4-FFF2-40B4-BE49-F238E27FC236}">
              <a16:creationId xmlns:a16="http://schemas.microsoft.com/office/drawing/2014/main" id="{80655297-B086-4A7B-88E4-407BADEF87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44</xdr:col>
      <xdr:colOff>409575</xdr:colOff>
      <xdr:row>1</xdr:row>
      <xdr:rowOff>218756</xdr:rowOff>
    </xdr:from>
    <xdr:ext cx="1117673" cy="278577"/>
    <xdr:pic>
      <xdr:nvPicPr>
        <xdr:cNvPr id="2" name="Picture 1">
          <a:extLst>
            <a:ext uri="{FF2B5EF4-FFF2-40B4-BE49-F238E27FC236}">
              <a16:creationId xmlns:a16="http://schemas.microsoft.com/office/drawing/2014/main" id="{8750AFA5-09DC-4602-9B48-F01D5A0F0C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622250" y="695006"/>
          <a:ext cx="1117673" cy="278577"/>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187124</xdr:colOff>
      <xdr:row>3</xdr:row>
      <xdr:rowOff>72654</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ola.ruza/Datto%20Workplace/RBRAsset/04.%20Cr&#233;dito/02.%20Investimentos/Acompanhamento/Planilh&#227;o/Base%20-%20n&#227;o%20salvar%20em%20cima/Planilh&#227;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teira"/>
      <sheetName val="MonitorBase"/>
      <sheetName val="Monitor"/>
      <sheetName val="Infos Estáticas"/>
      <sheetName val="Detalhamento_HG"/>
      <sheetName val="Detalhamento_HY"/>
      <sheetName val="Infos Dinâmicas Mensais"/>
      <sheetName val="Posição RBR"/>
      <sheetName val="Integralizações"/>
      <sheetName val="Rel. Mensal HG_1"/>
      <sheetName val="Rel. Mensal HY_1"/>
      <sheetName val="Rel. Mensal SOPP_1"/>
      <sheetName val="Tático+Liquidez_HG"/>
      <sheetName val="Tático+Liquidez_HY"/>
      <sheetName val="Tático+Liquidez_SOPP"/>
      <sheetName val="Garantias"/>
      <sheetName val="Rel. Mensal HG_2"/>
      <sheetName val="Rel. Mensal HY_2"/>
      <sheetName val="Rel. Mensal SOPP_2"/>
      <sheetName val="Resultado HG"/>
      <sheetName val="Resultado HY"/>
      <sheetName val="Resultado SOPP"/>
      <sheetName val="Gráficos HG"/>
      <sheetName val="Gráficos HY"/>
      <sheetName val="Gráficos SOPP"/>
      <sheetName val="Fundamentos - HG_1"/>
      <sheetName val="Fundamentos - HY_1"/>
      <sheetName val="Relatório"/>
      <sheetName val="PL Fundos"/>
      <sheetName val="Cessão Fiduciária Locação"/>
      <sheetName val="PMTs Projetadas"/>
      <sheetName val="Recebíveis"/>
      <sheetName val="Fundo de Reserva"/>
      <sheetName val="Vendas"/>
      <sheetName val="Cálculo de Covenants (2)"/>
      <sheetName val="Cálculo de Covenants"/>
      <sheetName val="Pré-Acompanhamento"/>
      <sheetName val="Auxiliar"/>
      <sheetName val="CDI"/>
      <sheetName val="NTNB"/>
      <sheetName val="Lista de Covenants"/>
      <sheetName val="HY"/>
      <sheetName val="Feria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A2">
            <v>36892</v>
          </cell>
        </row>
        <row r="3">
          <cell r="A3">
            <v>36948</v>
          </cell>
        </row>
        <row r="4">
          <cell r="A4">
            <v>36949</v>
          </cell>
        </row>
        <row r="5">
          <cell r="A5">
            <v>36994</v>
          </cell>
        </row>
        <row r="6">
          <cell r="A6">
            <v>37002</v>
          </cell>
        </row>
        <row r="7">
          <cell r="A7">
            <v>37012</v>
          </cell>
        </row>
        <row r="8">
          <cell r="A8">
            <v>37056</v>
          </cell>
        </row>
        <row r="9">
          <cell r="A9">
            <v>37141</v>
          </cell>
        </row>
        <row r="10">
          <cell r="A10">
            <v>37176</v>
          </cell>
        </row>
        <row r="11">
          <cell r="A11">
            <v>37197</v>
          </cell>
        </row>
        <row r="12">
          <cell r="A12">
            <v>37210</v>
          </cell>
        </row>
        <row r="13">
          <cell r="A13">
            <v>37250</v>
          </cell>
        </row>
        <row r="14">
          <cell r="A14">
            <v>37257</v>
          </cell>
        </row>
        <row r="15">
          <cell r="A15">
            <v>37298</v>
          </cell>
        </row>
        <row r="16">
          <cell r="A16">
            <v>37299</v>
          </cell>
        </row>
        <row r="17">
          <cell r="A17">
            <v>37344</v>
          </cell>
        </row>
        <row r="18">
          <cell r="A18">
            <v>37367</v>
          </cell>
        </row>
        <row r="19">
          <cell r="A19">
            <v>37377</v>
          </cell>
        </row>
        <row r="20">
          <cell r="A20">
            <v>37406</v>
          </cell>
        </row>
        <row r="21">
          <cell r="A21">
            <v>37506</v>
          </cell>
        </row>
        <row r="22">
          <cell r="A22">
            <v>37541</v>
          </cell>
        </row>
        <row r="23">
          <cell r="A23">
            <v>37562</v>
          </cell>
        </row>
        <row r="24">
          <cell r="A24">
            <v>37575</v>
          </cell>
        </row>
        <row r="25">
          <cell r="A25">
            <v>37615</v>
          </cell>
        </row>
        <row r="26">
          <cell r="A26">
            <v>37622</v>
          </cell>
        </row>
        <row r="27">
          <cell r="A27">
            <v>37683</v>
          </cell>
        </row>
        <row r="28">
          <cell r="A28">
            <v>37684</v>
          </cell>
        </row>
        <row r="29">
          <cell r="A29">
            <v>37729</v>
          </cell>
        </row>
        <row r="30">
          <cell r="A30">
            <v>37732</v>
          </cell>
        </row>
        <row r="31">
          <cell r="A31">
            <v>37742</v>
          </cell>
        </row>
        <row r="32">
          <cell r="A32">
            <v>37791</v>
          </cell>
        </row>
        <row r="33">
          <cell r="A33">
            <v>37871</v>
          </cell>
        </row>
        <row r="34">
          <cell r="A34">
            <v>37906</v>
          </cell>
        </row>
        <row r="35">
          <cell r="A35">
            <v>37927</v>
          </cell>
        </row>
        <row r="36">
          <cell r="A36">
            <v>37940</v>
          </cell>
        </row>
        <row r="37">
          <cell r="A37">
            <v>37980</v>
          </cell>
        </row>
        <row r="38">
          <cell r="A38">
            <v>37987</v>
          </cell>
        </row>
        <row r="39">
          <cell r="A39">
            <v>38040</v>
          </cell>
        </row>
        <row r="40">
          <cell r="A40">
            <v>38041</v>
          </cell>
        </row>
        <row r="41">
          <cell r="A41">
            <v>38086</v>
          </cell>
        </row>
        <row r="42">
          <cell r="A42">
            <v>38098</v>
          </cell>
        </row>
        <row r="43">
          <cell r="A43">
            <v>38108</v>
          </cell>
        </row>
        <row r="44">
          <cell r="A44">
            <v>38148</v>
          </cell>
        </row>
        <row r="45">
          <cell r="A45">
            <v>38237</v>
          </cell>
        </row>
        <row r="46">
          <cell r="A46">
            <v>38272</v>
          </cell>
        </row>
        <row r="47">
          <cell r="A47">
            <v>38293</v>
          </cell>
        </row>
        <row r="48">
          <cell r="A48">
            <v>38306</v>
          </cell>
        </row>
        <row r="49">
          <cell r="A49">
            <v>38346</v>
          </cell>
        </row>
        <row r="50">
          <cell r="A50">
            <v>38353</v>
          </cell>
        </row>
        <row r="51">
          <cell r="A51">
            <v>38390</v>
          </cell>
        </row>
        <row r="52">
          <cell r="A52">
            <v>38391</v>
          </cell>
        </row>
        <row r="53">
          <cell r="A53">
            <v>38436</v>
          </cell>
        </row>
        <row r="54">
          <cell r="A54">
            <v>38463</v>
          </cell>
        </row>
        <row r="55">
          <cell r="A55">
            <v>38473</v>
          </cell>
        </row>
        <row r="56">
          <cell r="A56">
            <v>38498</v>
          </cell>
        </row>
        <row r="57">
          <cell r="A57">
            <v>38602</v>
          </cell>
        </row>
        <row r="58">
          <cell r="A58">
            <v>38637</v>
          </cell>
        </row>
        <row r="59">
          <cell r="A59">
            <v>38658</v>
          </cell>
        </row>
        <row r="60">
          <cell r="A60">
            <v>38671</v>
          </cell>
        </row>
        <row r="61">
          <cell r="A61">
            <v>38711</v>
          </cell>
        </row>
        <row r="62">
          <cell r="A62">
            <v>38718</v>
          </cell>
        </row>
        <row r="63">
          <cell r="A63">
            <v>38775</v>
          </cell>
        </row>
        <row r="64">
          <cell r="A64">
            <v>38776</v>
          </cell>
        </row>
        <row r="65">
          <cell r="A65">
            <v>38821</v>
          </cell>
        </row>
        <row r="66">
          <cell r="A66">
            <v>38828</v>
          </cell>
        </row>
        <row r="67">
          <cell r="A67">
            <v>38838</v>
          </cell>
        </row>
        <row r="68">
          <cell r="A68">
            <v>38883</v>
          </cell>
        </row>
        <row r="69">
          <cell r="A69">
            <v>38967</v>
          </cell>
        </row>
        <row r="70">
          <cell r="A70">
            <v>39002</v>
          </cell>
        </row>
        <row r="71">
          <cell r="A71">
            <v>39023</v>
          </cell>
        </row>
        <row r="72">
          <cell r="A72">
            <v>39036</v>
          </cell>
        </row>
        <row r="73">
          <cell r="A73">
            <v>39076</v>
          </cell>
        </row>
        <row r="74">
          <cell r="A74">
            <v>39083</v>
          </cell>
        </row>
        <row r="75">
          <cell r="A75">
            <v>39132</v>
          </cell>
        </row>
        <row r="76">
          <cell r="A76">
            <v>39133</v>
          </cell>
        </row>
        <row r="77">
          <cell r="A77">
            <v>39178</v>
          </cell>
        </row>
        <row r="78">
          <cell r="A78">
            <v>39193</v>
          </cell>
        </row>
        <row r="79">
          <cell r="A79">
            <v>39203</v>
          </cell>
        </row>
        <row r="80">
          <cell r="A80">
            <v>39240</v>
          </cell>
        </row>
        <row r="81">
          <cell r="A81">
            <v>39332</v>
          </cell>
        </row>
        <row r="82">
          <cell r="A82">
            <v>39367</v>
          </cell>
        </row>
        <row r="83">
          <cell r="A83">
            <v>39388</v>
          </cell>
        </row>
        <row r="84">
          <cell r="A84">
            <v>39401</v>
          </cell>
        </row>
        <row r="85">
          <cell r="A85">
            <v>39441</v>
          </cell>
        </row>
        <row r="86">
          <cell r="A86">
            <v>39448</v>
          </cell>
        </row>
        <row r="87">
          <cell r="A87">
            <v>39482</v>
          </cell>
        </row>
        <row r="88">
          <cell r="A88">
            <v>39483</v>
          </cell>
        </row>
        <row r="89">
          <cell r="A89">
            <v>39528</v>
          </cell>
        </row>
        <row r="90">
          <cell r="A90">
            <v>39559</v>
          </cell>
        </row>
        <row r="91">
          <cell r="A91">
            <v>39569</v>
          </cell>
        </row>
        <row r="92">
          <cell r="A92">
            <v>39590</v>
          </cell>
        </row>
        <row r="93">
          <cell r="A93">
            <v>39698</v>
          </cell>
        </row>
        <row r="94">
          <cell r="A94">
            <v>39733</v>
          </cell>
        </row>
        <row r="95">
          <cell r="A95">
            <v>39754</v>
          </cell>
        </row>
        <row r="96">
          <cell r="A96">
            <v>39767</v>
          </cell>
        </row>
        <row r="97">
          <cell r="A97">
            <v>39807</v>
          </cell>
        </row>
        <row r="98">
          <cell r="A98">
            <v>39814</v>
          </cell>
        </row>
        <row r="99">
          <cell r="A99">
            <v>39867</v>
          </cell>
        </row>
        <row r="100">
          <cell r="A100">
            <v>39868</v>
          </cell>
        </row>
        <row r="101">
          <cell r="A101">
            <v>39913</v>
          </cell>
        </row>
        <row r="102">
          <cell r="A102">
            <v>39924</v>
          </cell>
        </row>
        <row r="103">
          <cell r="A103">
            <v>39934</v>
          </cell>
        </row>
        <row r="104">
          <cell r="A104">
            <v>39975</v>
          </cell>
        </row>
        <row r="105">
          <cell r="A105">
            <v>40063</v>
          </cell>
        </row>
        <row r="106">
          <cell r="A106">
            <v>40098</v>
          </cell>
        </row>
        <row r="107">
          <cell r="A107">
            <v>40119</v>
          </cell>
        </row>
        <row r="108">
          <cell r="A108">
            <v>40132</v>
          </cell>
        </row>
        <row r="109">
          <cell r="A109">
            <v>40172</v>
          </cell>
        </row>
        <row r="110">
          <cell r="A110">
            <v>40179</v>
          </cell>
        </row>
        <row r="111">
          <cell r="A111">
            <v>40224</v>
          </cell>
        </row>
        <row r="112">
          <cell r="A112">
            <v>40225</v>
          </cell>
        </row>
        <row r="113">
          <cell r="A113">
            <v>40270</v>
          </cell>
        </row>
        <row r="114">
          <cell r="A114">
            <v>40289</v>
          </cell>
        </row>
        <row r="115">
          <cell r="A115">
            <v>40299</v>
          </cell>
        </row>
        <row r="116">
          <cell r="A116">
            <v>40332</v>
          </cell>
        </row>
        <row r="117">
          <cell r="A117">
            <v>40428</v>
          </cell>
        </row>
        <row r="118">
          <cell r="A118">
            <v>40463</v>
          </cell>
        </row>
        <row r="119">
          <cell r="A119">
            <v>40484</v>
          </cell>
        </row>
        <row r="120">
          <cell r="A120">
            <v>40497</v>
          </cell>
        </row>
        <row r="121">
          <cell r="A121">
            <v>40537</v>
          </cell>
        </row>
        <row r="122">
          <cell r="A122">
            <v>40544</v>
          </cell>
        </row>
        <row r="123">
          <cell r="A123">
            <v>40609</v>
          </cell>
        </row>
        <row r="124">
          <cell r="A124">
            <v>40610</v>
          </cell>
        </row>
        <row r="125">
          <cell r="A125">
            <v>40654</v>
          </cell>
        </row>
        <row r="126">
          <cell r="A126">
            <v>40655</v>
          </cell>
        </row>
        <row r="127">
          <cell r="A127">
            <v>40664</v>
          </cell>
        </row>
        <row r="128">
          <cell r="A128">
            <v>40717</v>
          </cell>
        </row>
        <row r="129">
          <cell r="A129">
            <v>40793</v>
          </cell>
        </row>
        <row r="130">
          <cell r="A130">
            <v>40828</v>
          </cell>
        </row>
        <row r="131">
          <cell r="A131">
            <v>40849</v>
          </cell>
        </row>
        <row r="132">
          <cell r="A132">
            <v>40862</v>
          </cell>
        </row>
        <row r="133">
          <cell r="A133">
            <v>40902</v>
          </cell>
        </row>
        <row r="134">
          <cell r="A134">
            <v>40909</v>
          </cell>
        </row>
        <row r="135">
          <cell r="A135">
            <v>40959</v>
          </cell>
        </row>
        <row r="136">
          <cell r="A136">
            <v>40960</v>
          </cell>
        </row>
        <row r="137">
          <cell r="A137">
            <v>41005</v>
          </cell>
        </row>
        <row r="138">
          <cell r="A138">
            <v>41020</v>
          </cell>
        </row>
        <row r="139">
          <cell r="A139">
            <v>41030</v>
          </cell>
        </row>
        <row r="140">
          <cell r="A140">
            <v>41067</v>
          </cell>
        </row>
        <row r="141">
          <cell r="A141">
            <v>41159</v>
          </cell>
        </row>
        <row r="142">
          <cell r="A142">
            <v>41194</v>
          </cell>
        </row>
        <row r="143">
          <cell r="A143">
            <v>41215</v>
          </cell>
        </row>
        <row r="144">
          <cell r="A144">
            <v>41228</v>
          </cell>
        </row>
        <row r="145">
          <cell r="A145">
            <v>41268</v>
          </cell>
        </row>
        <row r="146">
          <cell r="A146">
            <v>41275</v>
          </cell>
        </row>
        <row r="147">
          <cell r="A147">
            <v>41316</v>
          </cell>
        </row>
        <row r="148">
          <cell r="A148">
            <v>41317</v>
          </cell>
        </row>
        <row r="149">
          <cell r="A149">
            <v>41362</v>
          </cell>
        </row>
        <row r="150">
          <cell r="A150">
            <v>41385</v>
          </cell>
        </row>
        <row r="151">
          <cell r="A151">
            <v>41395</v>
          </cell>
        </row>
        <row r="152">
          <cell r="A152">
            <v>41424</v>
          </cell>
        </row>
        <row r="153">
          <cell r="A153">
            <v>41524</v>
          </cell>
        </row>
        <row r="154">
          <cell r="A154">
            <v>41559</v>
          </cell>
        </row>
        <row r="155">
          <cell r="A155">
            <v>41580</v>
          </cell>
        </row>
        <row r="156">
          <cell r="A156">
            <v>41593</v>
          </cell>
        </row>
        <row r="157">
          <cell r="A157">
            <v>41633</v>
          </cell>
        </row>
        <row r="158">
          <cell r="A158">
            <v>41640</v>
          </cell>
        </row>
        <row r="159">
          <cell r="A159">
            <v>41701</v>
          </cell>
        </row>
        <row r="160">
          <cell r="A160">
            <v>41702</v>
          </cell>
        </row>
        <row r="161">
          <cell r="A161">
            <v>41747</v>
          </cell>
        </row>
        <row r="162">
          <cell r="A162">
            <v>41750</v>
          </cell>
        </row>
        <row r="163">
          <cell r="A163">
            <v>41760</v>
          </cell>
        </row>
        <row r="164">
          <cell r="A164">
            <v>41809</v>
          </cell>
        </row>
        <row r="165">
          <cell r="A165">
            <v>41889</v>
          </cell>
        </row>
        <row r="166">
          <cell r="A166">
            <v>41924</v>
          </cell>
        </row>
        <row r="167">
          <cell r="A167">
            <v>41945</v>
          </cell>
        </row>
        <row r="168">
          <cell r="A168">
            <v>41958</v>
          </cell>
        </row>
        <row r="169">
          <cell r="A169">
            <v>41998</v>
          </cell>
        </row>
        <row r="170">
          <cell r="A170">
            <v>42005</v>
          </cell>
        </row>
        <row r="171">
          <cell r="A171">
            <v>42051</v>
          </cell>
        </row>
        <row r="172">
          <cell r="A172">
            <v>42052</v>
          </cell>
        </row>
        <row r="173">
          <cell r="A173">
            <v>42097</v>
          </cell>
        </row>
        <row r="174">
          <cell r="A174">
            <v>42115</v>
          </cell>
        </row>
        <row r="175">
          <cell r="A175">
            <v>42125</v>
          </cell>
        </row>
        <row r="176">
          <cell r="A176">
            <v>42159</v>
          </cell>
        </row>
        <row r="177">
          <cell r="A177">
            <v>42254</v>
          </cell>
        </row>
        <row r="178">
          <cell r="A178">
            <v>42289</v>
          </cell>
        </row>
        <row r="179">
          <cell r="A179">
            <v>42310</v>
          </cell>
        </row>
        <row r="180">
          <cell r="A180">
            <v>42323</v>
          </cell>
        </row>
        <row r="181">
          <cell r="A181">
            <v>42363</v>
          </cell>
        </row>
        <row r="182">
          <cell r="A182">
            <v>42370</v>
          </cell>
        </row>
        <row r="183">
          <cell r="A183">
            <v>42408</v>
          </cell>
        </row>
        <row r="184">
          <cell r="A184">
            <v>42409</v>
          </cell>
        </row>
        <row r="185">
          <cell r="A185">
            <v>42454</v>
          </cell>
        </row>
        <row r="186">
          <cell r="A186">
            <v>42481</v>
          </cell>
        </row>
        <row r="187">
          <cell r="A187">
            <v>42491</v>
          </cell>
        </row>
        <row r="188">
          <cell r="A188">
            <v>42516</v>
          </cell>
        </row>
        <row r="189">
          <cell r="A189">
            <v>42620</v>
          </cell>
        </row>
        <row r="190">
          <cell r="A190">
            <v>42655</v>
          </cell>
        </row>
        <row r="191">
          <cell r="A191">
            <v>42676</v>
          </cell>
        </row>
        <row r="192">
          <cell r="A192">
            <v>42689</v>
          </cell>
        </row>
        <row r="193">
          <cell r="A193">
            <v>42729</v>
          </cell>
        </row>
        <row r="194">
          <cell r="A194">
            <v>42736</v>
          </cell>
        </row>
        <row r="195">
          <cell r="A195">
            <v>42793</v>
          </cell>
        </row>
        <row r="196">
          <cell r="A196">
            <v>42794</v>
          </cell>
        </row>
        <row r="197">
          <cell r="A197">
            <v>42839</v>
          </cell>
        </row>
        <row r="198">
          <cell r="A198">
            <v>42846</v>
          </cell>
        </row>
        <row r="199">
          <cell r="A199">
            <v>42856</v>
          </cell>
        </row>
        <row r="200">
          <cell r="A200">
            <v>42901</v>
          </cell>
        </row>
        <row r="201">
          <cell r="A201">
            <v>42985</v>
          </cell>
        </row>
        <row r="202">
          <cell r="A202">
            <v>43020</v>
          </cell>
        </row>
        <row r="203">
          <cell r="A203">
            <v>43041</v>
          </cell>
        </row>
        <row r="204">
          <cell r="A204">
            <v>43054</v>
          </cell>
        </row>
        <row r="205">
          <cell r="A205">
            <v>43094</v>
          </cell>
        </row>
        <row r="206">
          <cell r="A206">
            <v>43101</v>
          </cell>
        </row>
        <row r="207">
          <cell r="A207">
            <v>43143</v>
          </cell>
        </row>
        <row r="208">
          <cell r="A208">
            <v>43144</v>
          </cell>
        </row>
        <row r="209">
          <cell r="A209">
            <v>43189</v>
          </cell>
        </row>
        <row r="210">
          <cell r="A210">
            <v>43211</v>
          </cell>
        </row>
        <row r="211">
          <cell r="A211">
            <v>43221</v>
          </cell>
        </row>
        <row r="212">
          <cell r="A212">
            <v>43251</v>
          </cell>
        </row>
        <row r="213">
          <cell r="A213">
            <v>43350</v>
          </cell>
        </row>
        <row r="214">
          <cell r="A214">
            <v>43385</v>
          </cell>
        </row>
        <row r="215">
          <cell r="A215">
            <v>43406</v>
          </cell>
        </row>
        <row r="216">
          <cell r="A216">
            <v>43419</v>
          </cell>
        </row>
        <row r="217">
          <cell r="A217">
            <v>43459</v>
          </cell>
        </row>
        <row r="218">
          <cell r="A218">
            <v>43466</v>
          </cell>
        </row>
        <row r="219">
          <cell r="A219">
            <v>43528</v>
          </cell>
        </row>
        <row r="220">
          <cell r="A220">
            <v>43529</v>
          </cell>
        </row>
        <row r="221">
          <cell r="A221">
            <v>43574</v>
          </cell>
        </row>
        <row r="222">
          <cell r="A222">
            <v>43576</v>
          </cell>
        </row>
        <row r="223">
          <cell r="A223">
            <v>43586</v>
          </cell>
        </row>
        <row r="224">
          <cell r="A224">
            <v>43636</v>
          </cell>
        </row>
        <row r="225">
          <cell r="A225">
            <v>43715</v>
          </cell>
        </row>
        <row r="226">
          <cell r="A226">
            <v>43750</v>
          </cell>
        </row>
        <row r="227">
          <cell r="A227">
            <v>43771</v>
          </cell>
        </row>
        <row r="228">
          <cell r="A228">
            <v>43784</v>
          </cell>
        </row>
        <row r="229">
          <cell r="A229">
            <v>43824</v>
          </cell>
        </row>
        <row r="230">
          <cell r="A230">
            <v>43831</v>
          </cell>
        </row>
        <row r="231">
          <cell r="A231">
            <v>43885</v>
          </cell>
        </row>
        <row r="232">
          <cell r="A232">
            <v>43886</v>
          </cell>
        </row>
        <row r="233">
          <cell r="A233">
            <v>43931</v>
          </cell>
        </row>
        <row r="234">
          <cell r="A234">
            <v>43942</v>
          </cell>
        </row>
        <row r="235">
          <cell r="A235">
            <v>43952</v>
          </cell>
        </row>
        <row r="236">
          <cell r="A236">
            <v>43993</v>
          </cell>
        </row>
        <row r="237">
          <cell r="A237">
            <v>44081</v>
          </cell>
        </row>
        <row r="238">
          <cell r="A238">
            <v>44116</v>
          </cell>
        </row>
        <row r="239">
          <cell r="A239">
            <v>44137</v>
          </cell>
        </row>
        <row r="240">
          <cell r="A240">
            <v>44150</v>
          </cell>
        </row>
        <row r="241">
          <cell r="A241">
            <v>44190</v>
          </cell>
        </row>
        <row r="242">
          <cell r="A242">
            <v>44197</v>
          </cell>
        </row>
        <row r="243">
          <cell r="A243">
            <v>44242</v>
          </cell>
        </row>
        <row r="244">
          <cell r="A244">
            <v>44243</v>
          </cell>
        </row>
        <row r="245">
          <cell r="A245">
            <v>44288</v>
          </cell>
        </row>
        <row r="246">
          <cell r="A246">
            <v>44307</v>
          </cell>
        </row>
        <row r="247">
          <cell r="A247">
            <v>44317</v>
          </cell>
        </row>
        <row r="248">
          <cell r="A248">
            <v>44350</v>
          </cell>
        </row>
        <row r="249">
          <cell r="A249">
            <v>44446</v>
          </cell>
        </row>
        <row r="250">
          <cell r="A250">
            <v>44481</v>
          </cell>
        </row>
        <row r="251">
          <cell r="A251">
            <v>44502</v>
          </cell>
        </row>
        <row r="252">
          <cell r="A252">
            <v>44515</v>
          </cell>
        </row>
        <row r="253">
          <cell r="A253">
            <v>44555</v>
          </cell>
        </row>
        <row r="254">
          <cell r="A254">
            <v>44562</v>
          </cell>
        </row>
        <row r="255">
          <cell r="A255">
            <v>44620</v>
          </cell>
        </row>
        <row r="256">
          <cell r="A256">
            <v>44621</v>
          </cell>
        </row>
        <row r="257">
          <cell r="A257">
            <v>44666</v>
          </cell>
        </row>
        <row r="258">
          <cell r="A258">
            <v>44672</v>
          </cell>
        </row>
        <row r="259">
          <cell r="A259">
            <v>44682</v>
          </cell>
        </row>
        <row r="260">
          <cell r="A260">
            <v>44728</v>
          </cell>
        </row>
        <row r="261">
          <cell r="A261">
            <v>44811</v>
          </cell>
        </row>
        <row r="262">
          <cell r="A262">
            <v>44846</v>
          </cell>
        </row>
        <row r="263">
          <cell r="A263">
            <v>44867</v>
          </cell>
        </row>
        <row r="264">
          <cell r="A264">
            <v>44880</v>
          </cell>
        </row>
        <row r="265">
          <cell r="A265">
            <v>44920</v>
          </cell>
        </row>
        <row r="266">
          <cell r="A266">
            <v>44927</v>
          </cell>
        </row>
        <row r="267">
          <cell r="A267">
            <v>44977</v>
          </cell>
        </row>
        <row r="268">
          <cell r="A268">
            <v>44978</v>
          </cell>
        </row>
        <row r="269">
          <cell r="A269">
            <v>45023</v>
          </cell>
        </row>
        <row r="270">
          <cell r="A270">
            <v>45037</v>
          </cell>
        </row>
        <row r="271">
          <cell r="A271">
            <v>45047</v>
          </cell>
        </row>
        <row r="272">
          <cell r="A272">
            <v>45085</v>
          </cell>
        </row>
        <row r="273">
          <cell r="A273">
            <v>45176</v>
          </cell>
        </row>
        <row r="274">
          <cell r="A274">
            <v>45211</v>
          </cell>
        </row>
        <row r="275">
          <cell r="A275">
            <v>45232</v>
          </cell>
        </row>
        <row r="276">
          <cell r="A276">
            <v>45245</v>
          </cell>
        </row>
        <row r="277">
          <cell r="A277">
            <v>45285</v>
          </cell>
        </row>
        <row r="278">
          <cell r="A278">
            <v>45292</v>
          </cell>
        </row>
        <row r="279">
          <cell r="A279">
            <v>45334</v>
          </cell>
        </row>
        <row r="280">
          <cell r="A280">
            <v>45335</v>
          </cell>
        </row>
        <row r="281">
          <cell r="A281">
            <v>45380</v>
          </cell>
        </row>
        <row r="282">
          <cell r="A282">
            <v>45403</v>
          </cell>
        </row>
        <row r="283">
          <cell r="A283">
            <v>45413</v>
          </cell>
        </row>
        <row r="284">
          <cell r="A284">
            <v>45442</v>
          </cell>
        </row>
        <row r="285">
          <cell r="A285">
            <v>45542</v>
          </cell>
        </row>
        <row r="286">
          <cell r="A286">
            <v>45577</v>
          </cell>
        </row>
        <row r="287">
          <cell r="A287">
            <v>45598</v>
          </cell>
        </row>
        <row r="288">
          <cell r="A288">
            <v>45611</v>
          </cell>
        </row>
        <row r="289">
          <cell r="A289">
            <v>45651</v>
          </cell>
        </row>
        <row r="290">
          <cell r="A290">
            <v>45658</v>
          </cell>
        </row>
        <row r="291">
          <cell r="A291">
            <v>45719</v>
          </cell>
        </row>
        <row r="292">
          <cell r="A292">
            <v>45720</v>
          </cell>
        </row>
        <row r="293">
          <cell r="A293">
            <v>45765</v>
          </cell>
        </row>
        <row r="294">
          <cell r="A294">
            <v>45768</v>
          </cell>
        </row>
        <row r="295">
          <cell r="A295">
            <v>45778</v>
          </cell>
        </row>
        <row r="296">
          <cell r="A296">
            <v>45827</v>
          </cell>
        </row>
        <row r="297">
          <cell r="A297">
            <v>45907</v>
          </cell>
        </row>
        <row r="298">
          <cell r="A298">
            <v>45942</v>
          </cell>
        </row>
        <row r="299">
          <cell r="A299">
            <v>45963</v>
          </cell>
        </row>
        <row r="300">
          <cell r="A300">
            <v>45976</v>
          </cell>
        </row>
        <row r="301">
          <cell r="A301">
            <v>46016</v>
          </cell>
        </row>
        <row r="302">
          <cell r="A302">
            <v>46023</v>
          </cell>
        </row>
        <row r="303">
          <cell r="A303">
            <v>46069</v>
          </cell>
        </row>
        <row r="304">
          <cell r="A304">
            <v>46070</v>
          </cell>
        </row>
        <row r="305">
          <cell r="A305">
            <v>46115</v>
          </cell>
        </row>
        <row r="306">
          <cell r="A306">
            <v>46133</v>
          </cell>
        </row>
        <row r="307">
          <cell r="A307">
            <v>46143</v>
          </cell>
        </row>
        <row r="308">
          <cell r="A308">
            <v>46177</v>
          </cell>
        </row>
        <row r="309">
          <cell r="A309">
            <v>46272</v>
          </cell>
        </row>
        <row r="310">
          <cell r="A310">
            <v>46307</v>
          </cell>
        </row>
        <row r="311">
          <cell r="A311">
            <v>46328</v>
          </cell>
        </row>
        <row r="312">
          <cell r="A312">
            <v>46341</v>
          </cell>
        </row>
        <row r="313">
          <cell r="A313">
            <v>46381</v>
          </cell>
        </row>
        <row r="314">
          <cell r="A314">
            <v>46388</v>
          </cell>
        </row>
        <row r="315">
          <cell r="A315">
            <v>46426</v>
          </cell>
        </row>
        <row r="316">
          <cell r="A316">
            <v>46427</v>
          </cell>
        </row>
        <row r="317">
          <cell r="A317">
            <v>46472</v>
          </cell>
        </row>
        <row r="318">
          <cell r="A318">
            <v>46498</v>
          </cell>
        </row>
        <row r="319">
          <cell r="A319">
            <v>46508</v>
          </cell>
        </row>
        <row r="320">
          <cell r="A320">
            <v>46534</v>
          </cell>
        </row>
        <row r="321">
          <cell r="A321">
            <v>46637</v>
          </cell>
        </row>
        <row r="322">
          <cell r="A322">
            <v>46672</v>
          </cell>
        </row>
        <row r="323">
          <cell r="A323">
            <v>46693</v>
          </cell>
        </row>
        <row r="324">
          <cell r="A324">
            <v>46706</v>
          </cell>
        </row>
        <row r="325">
          <cell r="A325">
            <v>46746</v>
          </cell>
        </row>
        <row r="326">
          <cell r="A326">
            <v>46753</v>
          </cell>
        </row>
        <row r="327">
          <cell r="A327">
            <v>46811</v>
          </cell>
        </row>
        <row r="328">
          <cell r="A328">
            <v>46812</v>
          </cell>
        </row>
        <row r="329">
          <cell r="A329">
            <v>46857</v>
          </cell>
        </row>
        <row r="330">
          <cell r="A330">
            <v>46864</v>
          </cell>
        </row>
        <row r="331">
          <cell r="A331">
            <v>46874</v>
          </cell>
        </row>
        <row r="332">
          <cell r="A332">
            <v>46919</v>
          </cell>
        </row>
        <row r="333">
          <cell r="A333">
            <v>47003</v>
          </cell>
        </row>
        <row r="334">
          <cell r="A334">
            <v>47038</v>
          </cell>
        </row>
        <row r="335">
          <cell r="A335">
            <v>47059</v>
          </cell>
        </row>
        <row r="336">
          <cell r="A336">
            <v>47072</v>
          </cell>
        </row>
        <row r="337">
          <cell r="A337">
            <v>47112</v>
          </cell>
        </row>
        <row r="338">
          <cell r="A338">
            <v>47119</v>
          </cell>
        </row>
        <row r="339">
          <cell r="A339">
            <v>47161</v>
          </cell>
        </row>
        <row r="340">
          <cell r="A340">
            <v>47162</v>
          </cell>
        </row>
        <row r="341">
          <cell r="A341">
            <v>47207</v>
          </cell>
        </row>
        <row r="342">
          <cell r="A342">
            <v>47229</v>
          </cell>
        </row>
        <row r="343">
          <cell r="A343">
            <v>47239</v>
          </cell>
        </row>
        <row r="344">
          <cell r="A344">
            <v>47269</v>
          </cell>
        </row>
        <row r="345">
          <cell r="A345">
            <v>47368</v>
          </cell>
        </row>
        <row r="346">
          <cell r="A346">
            <v>47403</v>
          </cell>
        </row>
        <row r="347">
          <cell r="A347">
            <v>47424</v>
          </cell>
        </row>
        <row r="348">
          <cell r="A348">
            <v>47437</v>
          </cell>
        </row>
        <row r="349">
          <cell r="A349">
            <v>47477</v>
          </cell>
        </row>
        <row r="350">
          <cell r="A350">
            <v>47484</v>
          </cell>
        </row>
        <row r="351">
          <cell r="A351">
            <v>47546</v>
          </cell>
        </row>
        <row r="352">
          <cell r="A352">
            <v>47547</v>
          </cell>
        </row>
        <row r="353">
          <cell r="A353">
            <v>47592</v>
          </cell>
        </row>
        <row r="354">
          <cell r="A354">
            <v>47594</v>
          </cell>
        </row>
        <row r="355">
          <cell r="A355">
            <v>47604</v>
          </cell>
        </row>
        <row r="356">
          <cell r="A356">
            <v>47654</v>
          </cell>
        </row>
        <row r="357">
          <cell r="A357">
            <v>47733</v>
          </cell>
        </row>
        <row r="358">
          <cell r="A358">
            <v>47768</v>
          </cell>
        </row>
        <row r="359">
          <cell r="A359">
            <v>47789</v>
          </cell>
        </row>
        <row r="360">
          <cell r="A360">
            <v>47802</v>
          </cell>
        </row>
        <row r="361">
          <cell r="A361">
            <v>47842</v>
          </cell>
        </row>
        <row r="362">
          <cell r="A362">
            <v>47849</v>
          </cell>
        </row>
        <row r="363">
          <cell r="A363">
            <v>47903</v>
          </cell>
        </row>
        <row r="364">
          <cell r="A364">
            <v>47904</v>
          </cell>
        </row>
        <row r="365">
          <cell r="A365">
            <v>47949</v>
          </cell>
        </row>
        <row r="366">
          <cell r="A366">
            <v>47959</v>
          </cell>
        </row>
        <row r="367">
          <cell r="A367">
            <v>47969</v>
          </cell>
        </row>
        <row r="368">
          <cell r="A368">
            <v>48011</v>
          </cell>
        </row>
        <row r="369">
          <cell r="A369">
            <v>48098</v>
          </cell>
        </row>
        <row r="370">
          <cell r="A370">
            <v>48133</v>
          </cell>
        </row>
        <row r="371">
          <cell r="A371">
            <v>48154</v>
          </cell>
        </row>
        <row r="372">
          <cell r="A372">
            <v>48167</v>
          </cell>
        </row>
        <row r="373">
          <cell r="A373">
            <v>48207</v>
          </cell>
        </row>
        <row r="374">
          <cell r="A374">
            <v>48214</v>
          </cell>
        </row>
        <row r="375">
          <cell r="A375">
            <v>48253</v>
          </cell>
        </row>
        <row r="376">
          <cell r="A376">
            <v>48254</v>
          </cell>
        </row>
        <row r="377">
          <cell r="A377">
            <v>48299</v>
          </cell>
        </row>
        <row r="378">
          <cell r="A378">
            <v>48325</v>
          </cell>
        </row>
        <row r="379">
          <cell r="A379">
            <v>48335</v>
          </cell>
        </row>
        <row r="380">
          <cell r="A380">
            <v>48361</v>
          </cell>
        </row>
        <row r="381">
          <cell r="A381">
            <v>48464</v>
          </cell>
        </row>
        <row r="382">
          <cell r="A382">
            <v>48499</v>
          </cell>
        </row>
        <row r="383">
          <cell r="A383">
            <v>48520</v>
          </cell>
        </row>
        <row r="384">
          <cell r="A384">
            <v>48533</v>
          </cell>
        </row>
        <row r="385">
          <cell r="A385">
            <v>48573</v>
          </cell>
        </row>
        <row r="386">
          <cell r="A386">
            <v>48580</v>
          </cell>
        </row>
        <row r="387">
          <cell r="A387">
            <v>48638</v>
          </cell>
        </row>
        <row r="388">
          <cell r="A388">
            <v>48639</v>
          </cell>
        </row>
        <row r="389">
          <cell r="A389">
            <v>48684</v>
          </cell>
        </row>
        <row r="390">
          <cell r="A390">
            <v>48690</v>
          </cell>
        </row>
        <row r="391">
          <cell r="A391">
            <v>48700</v>
          </cell>
        </row>
        <row r="392">
          <cell r="A392">
            <v>48746</v>
          </cell>
        </row>
        <row r="393">
          <cell r="A393">
            <v>48829</v>
          </cell>
        </row>
        <row r="394">
          <cell r="A394">
            <v>48864</v>
          </cell>
        </row>
        <row r="395">
          <cell r="A395">
            <v>48885</v>
          </cell>
        </row>
        <row r="396">
          <cell r="A396">
            <v>48898</v>
          </cell>
        </row>
        <row r="397">
          <cell r="A397">
            <v>48938</v>
          </cell>
        </row>
        <row r="398">
          <cell r="A398">
            <v>48945</v>
          </cell>
        </row>
        <row r="399">
          <cell r="A399">
            <v>48995</v>
          </cell>
        </row>
        <row r="400">
          <cell r="A400">
            <v>48996</v>
          </cell>
        </row>
        <row r="401">
          <cell r="A401">
            <v>49041</v>
          </cell>
        </row>
        <row r="402">
          <cell r="A402">
            <v>49055</v>
          </cell>
        </row>
        <row r="403">
          <cell r="A403">
            <v>49065</v>
          </cell>
        </row>
        <row r="404">
          <cell r="A404">
            <v>49103</v>
          </cell>
        </row>
        <row r="405">
          <cell r="A405">
            <v>49194</v>
          </cell>
        </row>
        <row r="406">
          <cell r="A406">
            <v>49229</v>
          </cell>
        </row>
        <row r="407">
          <cell r="A407">
            <v>49250</v>
          </cell>
        </row>
        <row r="408">
          <cell r="A408">
            <v>49263</v>
          </cell>
        </row>
        <row r="409">
          <cell r="A409">
            <v>49303</v>
          </cell>
        </row>
        <row r="410">
          <cell r="A410">
            <v>49310</v>
          </cell>
        </row>
        <row r="411">
          <cell r="A411">
            <v>49345</v>
          </cell>
        </row>
        <row r="412">
          <cell r="A412">
            <v>49346</v>
          </cell>
        </row>
        <row r="413">
          <cell r="A413">
            <v>49391</v>
          </cell>
        </row>
        <row r="414">
          <cell r="A414">
            <v>49420</v>
          </cell>
        </row>
        <row r="415">
          <cell r="A415">
            <v>49430</v>
          </cell>
        </row>
        <row r="416">
          <cell r="A416">
            <v>49453</v>
          </cell>
        </row>
        <row r="417">
          <cell r="A417">
            <v>49559</v>
          </cell>
        </row>
        <row r="418">
          <cell r="A418">
            <v>49594</v>
          </cell>
        </row>
        <row r="419">
          <cell r="A419">
            <v>49615</v>
          </cell>
        </row>
        <row r="420">
          <cell r="A420">
            <v>49628</v>
          </cell>
        </row>
        <row r="421">
          <cell r="A421">
            <v>49668</v>
          </cell>
        </row>
        <row r="422">
          <cell r="A422">
            <v>49675</v>
          </cell>
        </row>
        <row r="423">
          <cell r="A423">
            <v>49730</v>
          </cell>
        </row>
        <row r="424">
          <cell r="A424">
            <v>49731</v>
          </cell>
        </row>
        <row r="425">
          <cell r="A425">
            <v>49776</v>
          </cell>
        </row>
        <row r="426">
          <cell r="A426">
            <v>49786</v>
          </cell>
        </row>
        <row r="427">
          <cell r="A427">
            <v>49796</v>
          </cell>
        </row>
        <row r="428">
          <cell r="A428">
            <v>49838</v>
          </cell>
        </row>
        <row r="429">
          <cell r="A429">
            <v>49925</v>
          </cell>
        </row>
        <row r="430">
          <cell r="A430">
            <v>49960</v>
          </cell>
        </row>
        <row r="431">
          <cell r="A431">
            <v>49981</v>
          </cell>
        </row>
        <row r="432">
          <cell r="A432">
            <v>49994</v>
          </cell>
        </row>
        <row r="433">
          <cell r="A433">
            <v>50034</v>
          </cell>
        </row>
        <row r="434">
          <cell r="A434">
            <v>50041</v>
          </cell>
        </row>
        <row r="435">
          <cell r="A435">
            <v>50087</v>
          </cell>
        </row>
        <row r="436">
          <cell r="A436">
            <v>50088</v>
          </cell>
        </row>
        <row r="437">
          <cell r="A437">
            <v>50133</v>
          </cell>
        </row>
        <row r="438">
          <cell r="A438">
            <v>50151</v>
          </cell>
        </row>
        <row r="439">
          <cell r="A439">
            <v>50161</v>
          </cell>
        </row>
        <row r="440">
          <cell r="A440">
            <v>50195</v>
          </cell>
        </row>
        <row r="441">
          <cell r="A441">
            <v>50290</v>
          </cell>
        </row>
        <row r="442">
          <cell r="A442">
            <v>50325</v>
          </cell>
        </row>
        <row r="443">
          <cell r="A443">
            <v>50346</v>
          </cell>
        </row>
        <row r="444">
          <cell r="A444">
            <v>50359</v>
          </cell>
        </row>
        <row r="445">
          <cell r="A445">
            <v>50399</v>
          </cell>
        </row>
        <row r="446">
          <cell r="A446">
            <v>50406</v>
          </cell>
        </row>
        <row r="447">
          <cell r="A447">
            <v>50472</v>
          </cell>
        </row>
        <row r="448">
          <cell r="A448">
            <v>50473</v>
          </cell>
        </row>
        <row r="449">
          <cell r="A449">
            <v>50516</v>
          </cell>
        </row>
        <row r="450">
          <cell r="A450">
            <v>50518</v>
          </cell>
        </row>
        <row r="451">
          <cell r="A451">
            <v>50526</v>
          </cell>
        </row>
        <row r="452">
          <cell r="A452">
            <v>50580</v>
          </cell>
        </row>
        <row r="453">
          <cell r="A453">
            <v>50655</v>
          </cell>
        </row>
        <row r="454">
          <cell r="A454">
            <v>50690</v>
          </cell>
        </row>
        <row r="455">
          <cell r="A455">
            <v>50711</v>
          </cell>
        </row>
        <row r="456">
          <cell r="A456">
            <v>50724</v>
          </cell>
        </row>
        <row r="457">
          <cell r="A457">
            <v>50764</v>
          </cell>
        </row>
        <row r="458">
          <cell r="A458">
            <v>50771</v>
          </cell>
        </row>
        <row r="459">
          <cell r="A459">
            <v>50822</v>
          </cell>
        </row>
        <row r="460">
          <cell r="A460">
            <v>50823</v>
          </cell>
        </row>
        <row r="461">
          <cell r="A461">
            <v>50868</v>
          </cell>
        </row>
        <row r="462">
          <cell r="A462">
            <v>50881</v>
          </cell>
        </row>
        <row r="463">
          <cell r="A463">
            <v>50891</v>
          </cell>
        </row>
        <row r="464">
          <cell r="A464">
            <v>50930</v>
          </cell>
        </row>
        <row r="465">
          <cell r="A465">
            <v>51020</v>
          </cell>
        </row>
        <row r="466">
          <cell r="A466">
            <v>51055</v>
          </cell>
        </row>
        <row r="467">
          <cell r="A467">
            <v>51076</v>
          </cell>
        </row>
        <row r="468">
          <cell r="A468">
            <v>51089</v>
          </cell>
        </row>
        <row r="469">
          <cell r="A469">
            <v>51129</v>
          </cell>
        </row>
        <row r="470">
          <cell r="A470">
            <v>51136</v>
          </cell>
        </row>
        <row r="471">
          <cell r="A471">
            <v>51179</v>
          </cell>
        </row>
        <row r="472">
          <cell r="A472">
            <v>51180</v>
          </cell>
        </row>
        <row r="473">
          <cell r="A473">
            <v>51225</v>
          </cell>
        </row>
        <row r="474">
          <cell r="A474">
            <v>51247</v>
          </cell>
        </row>
        <row r="475">
          <cell r="A475">
            <v>51257</v>
          </cell>
        </row>
        <row r="476">
          <cell r="A476">
            <v>51287</v>
          </cell>
        </row>
        <row r="477">
          <cell r="A477">
            <v>51386</v>
          </cell>
        </row>
        <row r="478">
          <cell r="A478">
            <v>51421</v>
          </cell>
        </row>
        <row r="479">
          <cell r="A479">
            <v>51442</v>
          </cell>
        </row>
        <row r="480">
          <cell r="A480">
            <v>51455</v>
          </cell>
        </row>
        <row r="481">
          <cell r="A481">
            <v>51495</v>
          </cell>
        </row>
        <row r="482">
          <cell r="A482">
            <v>51502</v>
          </cell>
        </row>
        <row r="483">
          <cell r="A483">
            <v>51564</v>
          </cell>
        </row>
        <row r="484">
          <cell r="A484">
            <v>51565</v>
          </cell>
        </row>
        <row r="485">
          <cell r="A485">
            <v>51610</v>
          </cell>
        </row>
        <row r="486">
          <cell r="A486">
            <v>51612</v>
          </cell>
        </row>
        <row r="487">
          <cell r="A487">
            <v>51622</v>
          </cell>
        </row>
        <row r="488">
          <cell r="A488">
            <v>51672</v>
          </cell>
        </row>
        <row r="489">
          <cell r="A489">
            <v>51751</v>
          </cell>
        </row>
        <row r="490">
          <cell r="A490">
            <v>51786</v>
          </cell>
        </row>
        <row r="491">
          <cell r="A491">
            <v>51807</v>
          </cell>
        </row>
        <row r="492">
          <cell r="A492">
            <v>51820</v>
          </cell>
        </row>
        <row r="493">
          <cell r="A493">
            <v>51860</v>
          </cell>
        </row>
        <row r="494">
          <cell r="A494">
            <v>51867</v>
          </cell>
        </row>
        <row r="495">
          <cell r="A495">
            <v>51914</v>
          </cell>
        </row>
        <row r="496">
          <cell r="A496">
            <v>51915</v>
          </cell>
        </row>
        <row r="497">
          <cell r="A497">
            <v>51960</v>
          </cell>
        </row>
        <row r="498">
          <cell r="A498">
            <v>51977</v>
          </cell>
        </row>
        <row r="499">
          <cell r="A499">
            <v>51987</v>
          </cell>
        </row>
        <row r="500">
          <cell r="A500">
            <v>52022</v>
          </cell>
        </row>
        <row r="501">
          <cell r="A501">
            <v>52116</v>
          </cell>
        </row>
        <row r="502">
          <cell r="A502">
            <v>52151</v>
          </cell>
        </row>
        <row r="503">
          <cell r="A503">
            <v>52172</v>
          </cell>
        </row>
        <row r="504">
          <cell r="A504">
            <v>52185</v>
          </cell>
        </row>
        <row r="505">
          <cell r="A505">
            <v>52225</v>
          </cell>
        </row>
        <row r="506">
          <cell r="A506">
            <v>52232</v>
          </cell>
        </row>
        <row r="507">
          <cell r="A507">
            <v>52271</v>
          </cell>
        </row>
        <row r="508">
          <cell r="A508">
            <v>52272</v>
          </cell>
        </row>
        <row r="509">
          <cell r="A509">
            <v>52317</v>
          </cell>
        </row>
        <row r="510">
          <cell r="A510">
            <v>52342</v>
          </cell>
        </row>
        <row r="511">
          <cell r="A511">
            <v>52352</v>
          </cell>
        </row>
        <row r="512">
          <cell r="A512">
            <v>52379</v>
          </cell>
        </row>
        <row r="513">
          <cell r="A513">
            <v>52481</v>
          </cell>
        </row>
        <row r="514">
          <cell r="A514">
            <v>52516</v>
          </cell>
        </row>
        <row r="515">
          <cell r="A515">
            <v>52537</v>
          </cell>
        </row>
        <row r="516">
          <cell r="A516">
            <v>52550</v>
          </cell>
        </row>
        <row r="517">
          <cell r="A517">
            <v>52590</v>
          </cell>
        </row>
        <row r="518">
          <cell r="A518">
            <v>52597</v>
          </cell>
        </row>
        <row r="519">
          <cell r="A519">
            <v>52656</v>
          </cell>
        </row>
        <row r="520">
          <cell r="A520">
            <v>52657</v>
          </cell>
        </row>
        <row r="521">
          <cell r="A521">
            <v>52702</v>
          </cell>
        </row>
        <row r="522">
          <cell r="A522">
            <v>52708</v>
          </cell>
        </row>
        <row r="523">
          <cell r="A523">
            <v>52718</v>
          </cell>
        </row>
        <row r="524">
          <cell r="A524">
            <v>52764</v>
          </cell>
        </row>
        <row r="525">
          <cell r="A525">
            <v>52847</v>
          </cell>
        </row>
        <row r="526">
          <cell r="A526">
            <v>52882</v>
          </cell>
        </row>
        <row r="527">
          <cell r="A527">
            <v>52903</v>
          </cell>
        </row>
        <row r="528">
          <cell r="A528">
            <v>52916</v>
          </cell>
        </row>
        <row r="529">
          <cell r="A529">
            <v>52956</v>
          </cell>
        </row>
        <row r="530">
          <cell r="A530">
            <v>52963</v>
          </cell>
        </row>
        <row r="531">
          <cell r="A531">
            <v>53013</v>
          </cell>
        </row>
        <row r="532">
          <cell r="A532">
            <v>53014</v>
          </cell>
        </row>
        <row r="533">
          <cell r="A533">
            <v>53059</v>
          </cell>
        </row>
        <row r="534">
          <cell r="A534">
            <v>53073</v>
          </cell>
        </row>
        <row r="535">
          <cell r="A535">
            <v>53083</v>
          </cell>
        </row>
        <row r="536">
          <cell r="A536">
            <v>53121</v>
          </cell>
        </row>
        <row r="537">
          <cell r="A537">
            <v>53212</v>
          </cell>
        </row>
        <row r="538">
          <cell r="A538">
            <v>53247</v>
          </cell>
        </row>
        <row r="539">
          <cell r="A539">
            <v>53268</v>
          </cell>
        </row>
        <row r="540">
          <cell r="A540">
            <v>53281</v>
          </cell>
        </row>
        <row r="541">
          <cell r="A541">
            <v>53321</v>
          </cell>
        </row>
        <row r="542">
          <cell r="A542">
            <v>53328</v>
          </cell>
        </row>
        <row r="543">
          <cell r="A543">
            <v>53363</v>
          </cell>
        </row>
        <row r="544">
          <cell r="A544">
            <v>53364</v>
          </cell>
        </row>
        <row r="545">
          <cell r="A545">
            <v>53409</v>
          </cell>
        </row>
        <row r="546">
          <cell r="A546">
            <v>53438</v>
          </cell>
        </row>
        <row r="547">
          <cell r="A547">
            <v>53448</v>
          </cell>
        </row>
        <row r="548">
          <cell r="A548">
            <v>53471</v>
          </cell>
        </row>
        <row r="549">
          <cell r="A549">
            <v>53577</v>
          </cell>
        </row>
        <row r="550">
          <cell r="A550">
            <v>53612</v>
          </cell>
        </row>
        <row r="551">
          <cell r="A551">
            <v>53633</v>
          </cell>
        </row>
        <row r="552">
          <cell r="A552">
            <v>53646</v>
          </cell>
        </row>
        <row r="553">
          <cell r="A553">
            <v>53686</v>
          </cell>
        </row>
        <row r="554">
          <cell r="A554">
            <v>53693</v>
          </cell>
        </row>
        <row r="555">
          <cell r="A555">
            <v>53748</v>
          </cell>
        </row>
        <row r="556">
          <cell r="A556">
            <v>53749</v>
          </cell>
        </row>
        <row r="557">
          <cell r="A557">
            <v>53794</v>
          </cell>
        </row>
        <row r="558">
          <cell r="A558">
            <v>53803</v>
          </cell>
        </row>
        <row r="559">
          <cell r="A559">
            <v>53813</v>
          </cell>
        </row>
        <row r="560">
          <cell r="A560">
            <v>53856</v>
          </cell>
        </row>
        <row r="561">
          <cell r="A561">
            <v>53942</v>
          </cell>
        </row>
        <row r="562">
          <cell r="A562">
            <v>53977</v>
          </cell>
        </row>
        <row r="563">
          <cell r="A563">
            <v>53998</v>
          </cell>
        </row>
        <row r="564">
          <cell r="A564">
            <v>54011</v>
          </cell>
        </row>
        <row r="565">
          <cell r="A565">
            <v>54051</v>
          </cell>
        </row>
        <row r="566">
          <cell r="A566">
            <v>54058</v>
          </cell>
        </row>
        <row r="567">
          <cell r="A567">
            <v>54105</v>
          </cell>
        </row>
        <row r="568">
          <cell r="A568">
            <v>54106</v>
          </cell>
        </row>
        <row r="569">
          <cell r="A569">
            <v>54151</v>
          </cell>
        </row>
        <row r="570">
          <cell r="A570">
            <v>54169</v>
          </cell>
        </row>
        <row r="571">
          <cell r="A571">
            <v>54179</v>
          </cell>
        </row>
        <row r="572">
          <cell r="A572">
            <v>54213</v>
          </cell>
        </row>
        <row r="573">
          <cell r="A573">
            <v>54308</v>
          </cell>
        </row>
        <row r="574">
          <cell r="A574">
            <v>54343</v>
          </cell>
        </row>
        <row r="575">
          <cell r="A575">
            <v>54364</v>
          </cell>
        </row>
        <row r="576">
          <cell r="A576">
            <v>54377</v>
          </cell>
        </row>
        <row r="577">
          <cell r="A577">
            <v>54417</v>
          </cell>
        </row>
        <row r="578">
          <cell r="A578">
            <v>54424</v>
          </cell>
        </row>
        <row r="579">
          <cell r="A579">
            <v>54483</v>
          </cell>
        </row>
        <row r="580">
          <cell r="A580">
            <v>54484</v>
          </cell>
        </row>
        <row r="581">
          <cell r="A581">
            <v>54529</v>
          </cell>
        </row>
        <row r="582">
          <cell r="A582">
            <v>54534</v>
          </cell>
        </row>
        <row r="583">
          <cell r="A583">
            <v>54544</v>
          </cell>
        </row>
        <row r="584">
          <cell r="A584">
            <v>54591</v>
          </cell>
        </row>
        <row r="585">
          <cell r="A585">
            <v>54673</v>
          </cell>
        </row>
        <row r="586">
          <cell r="A586">
            <v>54708</v>
          </cell>
        </row>
        <row r="587">
          <cell r="A587">
            <v>54729</v>
          </cell>
        </row>
        <row r="588">
          <cell r="A588">
            <v>54742</v>
          </cell>
        </row>
        <row r="589">
          <cell r="A589">
            <v>54782</v>
          </cell>
        </row>
        <row r="590">
          <cell r="A590">
            <v>54789</v>
          </cell>
        </row>
        <row r="591">
          <cell r="A591">
            <v>54840</v>
          </cell>
        </row>
        <row r="592">
          <cell r="A592">
            <v>54841</v>
          </cell>
        </row>
        <row r="593">
          <cell r="A593">
            <v>54886</v>
          </cell>
        </row>
        <row r="594">
          <cell r="A594">
            <v>54899</v>
          </cell>
        </row>
        <row r="595">
          <cell r="A595">
            <v>54909</v>
          </cell>
        </row>
        <row r="596">
          <cell r="A596">
            <v>54948</v>
          </cell>
        </row>
        <row r="597">
          <cell r="A597">
            <v>55038</v>
          </cell>
        </row>
        <row r="598">
          <cell r="A598">
            <v>55073</v>
          </cell>
        </row>
        <row r="599">
          <cell r="A599">
            <v>55094</v>
          </cell>
        </row>
        <row r="600">
          <cell r="A600">
            <v>55107</v>
          </cell>
        </row>
        <row r="601">
          <cell r="A601">
            <v>55147</v>
          </cell>
        </row>
        <row r="602">
          <cell r="A602">
            <v>55154</v>
          </cell>
        </row>
        <row r="603">
          <cell r="A603">
            <v>55197</v>
          </cell>
        </row>
        <row r="604">
          <cell r="A604">
            <v>55198</v>
          </cell>
        </row>
        <row r="605">
          <cell r="A605">
            <v>55243</v>
          </cell>
        </row>
        <row r="606">
          <cell r="A606">
            <v>55264</v>
          </cell>
        </row>
        <row r="607">
          <cell r="A607">
            <v>55274</v>
          </cell>
        </row>
        <row r="608">
          <cell r="A608">
            <v>55305</v>
          </cell>
        </row>
        <row r="609">
          <cell r="A609">
            <v>55403</v>
          </cell>
        </row>
        <row r="610">
          <cell r="A610">
            <v>55438</v>
          </cell>
        </row>
        <row r="611">
          <cell r="A611">
            <v>55459</v>
          </cell>
        </row>
        <row r="612">
          <cell r="A612">
            <v>55472</v>
          </cell>
        </row>
        <row r="613">
          <cell r="A613">
            <v>55512</v>
          </cell>
        </row>
        <row r="614">
          <cell r="A614">
            <v>55519</v>
          </cell>
        </row>
        <row r="615">
          <cell r="A615">
            <v>55582</v>
          </cell>
        </row>
        <row r="616">
          <cell r="A616">
            <v>55583</v>
          </cell>
        </row>
        <row r="617">
          <cell r="A617">
            <v>55628</v>
          </cell>
        </row>
        <row r="618">
          <cell r="A618">
            <v>55630</v>
          </cell>
        </row>
        <row r="619">
          <cell r="A619">
            <v>55640</v>
          </cell>
        </row>
        <row r="620">
          <cell r="A620">
            <v>55690</v>
          </cell>
        </row>
        <row r="621">
          <cell r="A621">
            <v>55769</v>
          </cell>
        </row>
        <row r="622">
          <cell r="A622">
            <v>55804</v>
          </cell>
        </row>
        <row r="623">
          <cell r="A623">
            <v>55825</v>
          </cell>
        </row>
        <row r="624">
          <cell r="A624">
            <v>55838</v>
          </cell>
        </row>
        <row r="625">
          <cell r="A625">
            <v>55878</v>
          </cell>
        </row>
        <row r="626">
          <cell r="A626">
            <v>55885</v>
          </cell>
        </row>
        <row r="627">
          <cell r="A627">
            <v>55932</v>
          </cell>
        </row>
        <row r="628">
          <cell r="A628">
            <v>55933</v>
          </cell>
        </row>
        <row r="629">
          <cell r="A629">
            <v>55978</v>
          </cell>
        </row>
        <row r="630">
          <cell r="A630">
            <v>55995</v>
          </cell>
        </row>
        <row r="631">
          <cell r="A631">
            <v>56005</v>
          </cell>
        </row>
        <row r="632">
          <cell r="A632">
            <v>56040</v>
          </cell>
        </row>
        <row r="633">
          <cell r="A633">
            <v>56134</v>
          </cell>
        </row>
        <row r="634">
          <cell r="A634">
            <v>56169</v>
          </cell>
        </row>
        <row r="635">
          <cell r="A635">
            <v>56190</v>
          </cell>
        </row>
        <row r="636">
          <cell r="A636">
            <v>56203</v>
          </cell>
        </row>
        <row r="637">
          <cell r="A637">
            <v>56243</v>
          </cell>
        </row>
        <row r="638">
          <cell r="A638">
            <v>56250</v>
          </cell>
        </row>
        <row r="639">
          <cell r="A639">
            <v>56289</v>
          </cell>
        </row>
        <row r="640">
          <cell r="A640">
            <v>56290</v>
          </cell>
        </row>
        <row r="641">
          <cell r="A641">
            <v>56335</v>
          </cell>
        </row>
        <row r="642">
          <cell r="A642">
            <v>56360</v>
          </cell>
        </row>
        <row r="643">
          <cell r="A643">
            <v>56370</v>
          </cell>
        </row>
        <row r="644">
          <cell r="A644">
            <v>56397</v>
          </cell>
        </row>
        <row r="645">
          <cell r="A645">
            <v>56499</v>
          </cell>
        </row>
        <row r="646">
          <cell r="A646">
            <v>56534</v>
          </cell>
        </row>
        <row r="647">
          <cell r="A647">
            <v>56555</v>
          </cell>
        </row>
        <row r="648">
          <cell r="A648">
            <v>56568</v>
          </cell>
        </row>
        <row r="649">
          <cell r="A649">
            <v>56608</v>
          </cell>
        </row>
        <row r="650">
          <cell r="A650">
            <v>56615</v>
          </cell>
        </row>
        <row r="651">
          <cell r="A651">
            <v>56674</v>
          </cell>
        </row>
        <row r="652">
          <cell r="A652">
            <v>56675</v>
          </cell>
        </row>
        <row r="653">
          <cell r="A653">
            <v>56720</v>
          </cell>
        </row>
        <row r="654">
          <cell r="A654">
            <v>56725</v>
          </cell>
        </row>
        <row r="655">
          <cell r="A655">
            <v>56735</v>
          </cell>
        </row>
        <row r="656">
          <cell r="A656">
            <v>56782</v>
          </cell>
        </row>
        <row r="657">
          <cell r="A657">
            <v>56864</v>
          </cell>
        </row>
        <row r="658">
          <cell r="A658">
            <v>56899</v>
          </cell>
        </row>
        <row r="659">
          <cell r="A659">
            <v>56920</v>
          </cell>
        </row>
        <row r="660">
          <cell r="A660">
            <v>56933</v>
          </cell>
        </row>
        <row r="661">
          <cell r="A661">
            <v>56973</v>
          </cell>
        </row>
        <row r="662">
          <cell r="A662">
            <v>56980</v>
          </cell>
        </row>
        <row r="663">
          <cell r="A663">
            <v>57024</v>
          </cell>
        </row>
        <row r="664">
          <cell r="A664">
            <v>57025</v>
          </cell>
        </row>
        <row r="665">
          <cell r="A665">
            <v>57070</v>
          </cell>
        </row>
        <row r="666">
          <cell r="A666">
            <v>57091</v>
          </cell>
        </row>
        <row r="667">
          <cell r="A667">
            <v>57101</v>
          </cell>
        </row>
        <row r="668">
          <cell r="A668">
            <v>57132</v>
          </cell>
        </row>
        <row r="669">
          <cell r="A669">
            <v>57230</v>
          </cell>
        </row>
        <row r="670">
          <cell r="A670">
            <v>57265</v>
          </cell>
        </row>
        <row r="671">
          <cell r="A671">
            <v>57286</v>
          </cell>
        </row>
        <row r="672">
          <cell r="A672">
            <v>57299</v>
          </cell>
        </row>
        <row r="673">
          <cell r="A673">
            <v>57339</v>
          </cell>
        </row>
        <row r="674">
          <cell r="A674">
            <v>57346</v>
          </cell>
        </row>
        <row r="675">
          <cell r="A675">
            <v>57409</v>
          </cell>
        </row>
        <row r="676">
          <cell r="A676">
            <v>57410</v>
          </cell>
        </row>
        <row r="677">
          <cell r="A677">
            <v>57455</v>
          </cell>
        </row>
        <row r="678">
          <cell r="A678">
            <v>57456</v>
          </cell>
        </row>
        <row r="679">
          <cell r="A679">
            <v>57466</v>
          </cell>
        </row>
        <row r="680">
          <cell r="A680">
            <v>57517</v>
          </cell>
        </row>
        <row r="681">
          <cell r="A681">
            <v>57595</v>
          </cell>
        </row>
        <row r="682">
          <cell r="A682">
            <v>57630</v>
          </cell>
        </row>
        <row r="683">
          <cell r="A683">
            <v>57651</v>
          </cell>
        </row>
        <row r="684">
          <cell r="A684">
            <v>57664</v>
          </cell>
        </row>
        <row r="685">
          <cell r="A685">
            <v>57704</v>
          </cell>
        </row>
        <row r="686">
          <cell r="A686">
            <v>57711</v>
          </cell>
        </row>
        <row r="687">
          <cell r="A687">
            <v>57766</v>
          </cell>
        </row>
        <row r="688">
          <cell r="A688">
            <v>57767</v>
          </cell>
        </row>
        <row r="689">
          <cell r="A689">
            <v>57812</v>
          </cell>
        </row>
        <row r="690">
          <cell r="A690">
            <v>57821</v>
          </cell>
        </row>
        <row r="691">
          <cell r="A691">
            <v>57831</v>
          </cell>
        </row>
        <row r="692">
          <cell r="A692">
            <v>57874</v>
          </cell>
        </row>
        <row r="693">
          <cell r="A693">
            <v>57960</v>
          </cell>
        </row>
        <row r="694">
          <cell r="A694">
            <v>57995</v>
          </cell>
        </row>
        <row r="695">
          <cell r="A695">
            <v>58016</v>
          </cell>
        </row>
        <row r="696">
          <cell r="A696">
            <v>58029</v>
          </cell>
        </row>
        <row r="697">
          <cell r="A697">
            <v>58069</v>
          </cell>
        </row>
        <row r="698">
          <cell r="A698">
            <v>58076</v>
          </cell>
        </row>
        <row r="699">
          <cell r="A699">
            <v>58116</v>
          </cell>
        </row>
        <row r="700">
          <cell r="A700">
            <v>58117</v>
          </cell>
        </row>
        <row r="701">
          <cell r="A701">
            <v>58162</v>
          </cell>
        </row>
        <row r="702">
          <cell r="A702">
            <v>58186</v>
          </cell>
        </row>
        <row r="703">
          <cell r="A703">
            <v>58196</v>
          </cell>
        </row>
        <row r="704">
          <cell r="A704">
            <v>58224</v>
          </cell>
        </row>
        <row r="705">
          <cell r="A705">
            <v>58325</v>
          </cell>
        </row>
        <row r="706">
          <cell r="A706">
            <v>58360</v>
          </cell>
        </row>
        <row r="707">
          <cell r="A707">
            <v>58381</v>
          </cell>
        </row>
        <row r="708">
          <cell r="A708">
            <v>58394</v>
          </cell>
        </row>
        <row r="709">
          <cell r="A709">
            <v>58434</v>
          </cell>
        </row>
        <row r="710">
          <cell r="A710">
            <v>58441</v>
          </cell>
        </row>
        <row r="711">
          <cell r="A711">
            <v>58501</v>
          </cell>
        </row>
        <row r="712">
          <cell r="A712">
            <v>58502</v>
          </cell>
        </row>
        <row r="713">
          <cell r="A713">
            <v>58547</v>
          </cell>
        </row>
        <row r="714">
          <cell r="A714">
            <v>58552</v>
          </cell>
        </row>
        <row r="715">
          <cell r="A715">
            <v>58562</v>
          </cell>
        </row>
        <row r="716">
          <cell r="A716">
            <v>58609</v>
          </cell>
        </row>
        <row r="717">
          <cell r="A717">
            <v>58691</v>
          </cell>
        </row>
        <row r="718">
          <cell r="A718">
            <v>58726</v>
          </cell>
        </row>
        <row r="719">
          <cell r="A719">
            <v>58747</v>
          </cell>
        </row>
        <row r="720">
          <cell r="A720">
            <v>58760</v>
          </cell>
        </row>
        <row r="721">
          <cell r="A721">
            <v>58800</v>
          </cell>
        </row>
        <row r="722">
          <cell r="A722">
            <v>58807</v>
          </cell>
        </row>
        <row r="723">
          <cell r="A723">
            <v>58858</v>
          </cell>
        </row>
        <row r="724">
          <cell r="A724">
            <v>58859</v>
          </cell>
        </row>
        <row r="725">
          <cell r="A725">
            <v>58904</v>
          </cell>
        </row>
        <row r="726">
          <cell r="A726">
            <v>58917</v>
          </cell>
        </row>
        <row r="727">
          <cell r="A727">
            <v>58927</v>
          </cell>
        </row>
        <row r="728">
          <cell r="A728">
            <v>58966</v>
          </cell>
        </row>
        <row r="729">
          <cell r="A729">
            <v>59056</v>
          </cell>
        </row>
        <row r="730">
          <cell r="A730">
            <v>59091</v>
          </cell>
        </row>
        <row r="731">
          <cell r="A731">
            <v>59112</v>
          </cell>
        </row>
        <row r="732">
          <cell r="A732">
            <v>59125</v>
          </cell>
        </row>
        <row r="733">
          <cell r="A733">
            <v>59165</v>
          </cell>
        </row>
        <row r="734">
          <cell r="A734">
            <v>59172</v>
          </cell>
        </row>
        <row r="735">
          <cell r="A735">
            <v>59208</v>
          </cell>
        </row>
        <row r="736">
          <cell r="A736">
            <v>59209</v>
          </cell>
        </row>
        <row r="737">
          <cell r="A737">
            <v>59254</v>
          </cell>
        </row>
        <row r="738">
          <cell r="A738">
            <v>59282</v>
          </cell>
        </row>
        <row r="739">
          <cell r="A739">
            <v>59292</v>
          </cell>
        </row>
        <row r="740">
          <cell r="A740">
            <v>59316</v>
          </cell>
        </row>
        <row r="741">
          <cell r="A741">
            <v>59421</v>
          </cell>
        </row>
        <row r="742">
          <cell r="A742">
            <v>59456</v>
          </cell>
        </row>
        <row r="743">
          <cell r="A743">
            <v>59477</v>
          </cell>
        </row>
        <row r="744">
          <cell r="A744">
            <v>59490</v>
          </cell>
        </row>
        <row r="745">
          <cell r="A745">
            <v>59530</v>
          </cell>
        </row>
        <row r="746">
          <cell r="A746">
            <v>59537</v>
          </cell>
        </row>
        <row r="747">
          <cell r="A747">
            <v>59593</v>
          </cell>
        </row>
        <row r="748">
          <cell r="A748">
            <v>59594</v>
          </cell>
        </row>
        <row r="749">
          <cell r="A749">
            <v>59639</v>
          </cell>
        </row>
        <row r="750">
          <cell r="A750">
            <v>59647</v>
          </cell>
        </row>
        <row r="751">
          <cell r="A751">
            <v>59657</v>
          </cell>
        </row>
        <row r="752">
          <cell r="A752">
            <v>59701</v>
          </cell>
        </row>
        <row r="753">
          <cell r="A753">
            <v>59786</v>
          </cell>
        </row>
        <row r="754">
          <cell r="A754">
            <v>59821</v>
          </cell>
        </row>
        <row r="755">
          <cell r="A755">
            <v>59842</v>
          </cell>
        </row>
        <row r="756">
          <cell r="A756">
            <v>59855</v>
          </cell>
        </row>
        <row r="757">
          <cell r="A757">
            <v>59895</v>
          </cell>
        </row>
        <row r="758">
          <cell r="A758">
            <v>59902</v>
          </cell>
        </row>
        <row r="759">
          <cell r="A759">
            <v>59950</v>
          </cell>
        </row>
        <row r="760">
          <cell r="A760">
            <v>59951</v>
          </cell>
        </row>
        <row r="761">
          <cell r="A761">
            <v>59996</v>
          </cell>
        </row>
        <row r="762">
          <cell r="A762">
            <v>60013</v>
          </cell>
        </row>
        <row r="763">
          <cell r="A763">
            <v>60023</v>
          </cell>
        </row>
        <row r="764">
          <cell r="A764">
            <v>60058</v>
          </cell>
        </row>
        <row r="765">
          <cell r="A765">
            <v>60152</v>
          </cell>
        </row>
        <row r="766">
          <cell r="A766">
            <v>60187</v>
          </cell>
        </row>
        <row r="767">
          <cell r="A767">
            <v>60208</v>
          </cell>
        </row>
        <row r="768">
          <cell r="A768">
            <v>60221</v>
          </cell>
        </row>
        <row r="769">
          <cell r="A769">
            <v>60261</v>
          </cell>
        </row>
        <row r="770">
          <cell r="A770">
            <v>60268</v>
          </cell>
        </row>
        <row r="771">
          <cell r="A771">
            <v>60307</v>
          </cell>
        </row>
        <row r="772">
          <cell r="A772">
            <v>60308</v>
          </cell>
        </row>
        <row r="773">
          <cell r="A773">
            <v>60353</v>
          </cell>
        </row>
        <row r="774">
          <cell r="A774">
            <v>60378</v>
          </cell>
        </row>
        <row r="775">
          <cell r="A775">
            <v>60388</v>
          </cell>
        </row>
        <row r="776">
          <cell r="A776">
            <v>60415</v>
          </cell>
        </row>
        <row r="777">
          <cell r="A777">
            <v>60517</v>
          </cell>
        </row>
        <row r="778">
          <cell r="A778">
            <v>60552</v>
          </cell>
        </row>
        <row r="779">
          <cell r="A779">
            <v>60573</v>
          </cell>
        </row>
        <row r="780">
          <cell r="A780">
            <v>60586</v>
          </cell>
        </row>
        <row r="781">
          <cell r="A781">
            <v>60626</v>
          </cell>
        </row>
        <row r="782">
          <cell r="A782">
            <v>60633</v>
          </cell>
        </row>
        <row r="783">
          <cell r="A783">
            <v>60685</v>
          </cell>
        </row>
        <row r="784">
          <cell r="A784">
            <v>60686</v>
          </cell>
        </row>
        <row r="785">
          <cell r="A785">
            <v>60731</v>
          </cell>
        </row>
        <row r="786">
          <cell r="A786">
            <v>60743</v>
          </cell>
        </row>
        <row r="787">
          <cell r="A787">
            <v>60753</v>
          </cell>
        </row>
        <row r="788">
          <cell r="A788">
            <v>60793</v>
          </cell>
        </row>
        <row r="789">
          <cell r="A789">
            <v>60882</v>
          </cell>
        </row>
        <row r="790">
          <cell r="A790">
            <v>60917</v>
          </cell>
        </row>
        <row r="791">
          <cell r="A791">
            <v>60938</v>
          </cell>
        </row>
        <row r="792">
          <cell r="A792">
            <v>60951</v>
          </cell>
        </row>
        <row r="793">
          <cell r="A793">
            <v>60991</v>
          </cell>
        </row>
        <row r="794">
          <cell r="A794">
            <v>60998</v>
          </cell>
        </row>
        <row r="795">
          <cell r="A795">
            <v>61042</v>
          </cell>
        </row>
        <row r="796">
          <cell r="A796">
            <v>61043</v>
          </cell>
        </row>
        <row r="797">
          <cell r="A797">
            <v>61088</v>
          </cell>
        </row>
        <row r="798">
          <cell r="A798">
            <v>61108</v>
          </cell>
        </row>
        <row r="799">
          <cell r="A799">
            <v>61118</v>
          </cell>
        </row>
        <row r="800">
          <cell r="A800">
            <v>61150</v>
          </cell>
        </row>
        <row r="801">
          <cell r="A801">
            <v>61247</v>
          </cell>
        </row>
        <row r="802">
          <cell r="A802">
            <v>61282</v>
          </cell>
        </row>
        <row r="803">
          <cell r="A803">
            <v>61303</v>
          </cell>
        </row>
        <row r="804">
          <cell r="A804">
            <v>61316</v>
          </cell>
        </row>
        <row r="805">
          <cell r="A805">
            <v>61356</v>
          </cell>
        </row>
        <row r="806">
          <cell r="A806">
            <v>61363</v>
          </cell>
        </row>
        <row r="807">
          <cell r="A807">
            <v>61427</v>
          </cell>
        </row>
        <row r="808">
          <cell r="A808">
            <v>61428</v>
          </cell>
        </row>
        <row r="809">
          <cell r="A809">
            <v>61473</v>
          </cell>
        </row>
        <row r="810">
          <cell r="A810">
            <v>61474</v>
          </cell>
        </row>
        <row r="811">
          <cell r="A811">
            <v>61484</v>
          </cell>
        </row>
        <row r="812">
          <cell r="A812">
            <v>61535</v>
          </cell>
        </row>
        <row r="813">
          <cell r="A813">
            <v>61613</v>
          </cell>
        </row>
        <row r="814">
          <cell r="A814">
            <v>61648</v>
          </cell>
        </row>
        <row r="815">
          <cell r="A815">
            <v>61669</v>
          </cell>
        </row>
        <row r="816">
          <cell r="A816">
            <v>61682</v>
          </cell>
        </row>
        <row r="817">
          <cell r="A817">
            <v>61722</v>
          </cell>
        </row>
        <row r="818">
          <cell r="A818">
            <v>61729</v>
          </cell>
        </row>
        <row r="819">
          <cell r="A819">
            <v>61784</v>
          </cell>
        </row>
        <row r="820">
          <cell r="A820">
            <v>61785</v>
          </cell>
        </row>
        <row r="821">
          <cell r="A821">
            <v>61830</v>
          </cell>
        </row>
        <row r="822">
          <cell r="A822">
            <v>61839</v>
          </cell>
        </row>
        <row r="823">
          <cell r="A823">
            <v>61849</v>
          </cell>
        </row>
        <row r="824">
          <cell r="A824">
            <v>61892</v>
          </cell>
        </row>
        <row r="825">
          <cell r="A825">
            <v>61978</v>
          </cell>
        </row>
        <row r="826">
          <cell r="A826">
            <v>62013</v>
          </cell>
        </row>
        <row r="827">
          <cell r="A827">
            <v>62034</v>
          </cell>
        </row>
        <row r="828">
          <cell r="A828">
            <v>62047</v>
          </cell>
        </row>
        <row r="829">
          <cell r="A829">
            <v>62087</v>
          </cell>
        </row>
        <row r="830">
          <cell r="A830">
            <v>62094</v>
          </cell>
        </row>
        <row r="831">
          <cell r="A831">
            <v>62134</v>
          </cell>
        </row>
        <row r="832">
          <cell r="A832">
            <v>62135</v>
          </cell>
        </row>
        <row r="833">
          <cell r="A833">
            <v>62180</v>
          </cell>
        </row>
        <row r="834">
          <cell r="A834">
            <v>62204</v>
          </cell>
        </row>
        <row r="835">
          <cell r="A835">
            <v>62214</v>
          </cell>
        </row>
        <row r="836">
          <cell r="A836">
            <v>62242</v>
          </cell>
        </row>
        <row r="837">
          <cell r="A837">
            <v>62343</v>
          </cell>
        </row>
        <row r="838">
          <cell r="A838">
            <v>62378</v>
          </cell>
        </row>
        <row r="839">
          <cell r="A839">
            <v>62399</v>
          </cell>
        </row>
        <row r="840">
          <cell r="A840">
            <v>62412</v>
          </cell>
        </row>
        <row r="841">
          <cell r="A841">
            <v>62452</v>
          </cell>
        </row>
        <row r="842">
          <cell r="A842">
            <v>62459</v>
          </cell>
        </row>
        <row r="843">
          <cell r="A843">
            <v>62519</v>
          </cell>
        </row>
        <row r="844">
          <cell r="A844">
            <v>62520</v>
          </cell>
        </row>
        <row r="845">
          <cell r="A845">
            <v>62565</v>
          </cell>
        </row>
        <row r="846">
          <cell r="A846">
            <v>62569</v>
          </cell>
        </row>
        <row r="847">
          <cell r="A847">
            <v>62579</v>
          </cell>
        </row>
        <row r="848">
          <cell r="A848">
            <v>62627</v>
          </cell>
        </row>
        <row r="849">
          <cell r="A849">
            <v>62708</v>
          </cell>
        </row>
        <row r="850">
          <cell r="A850">
            <v>62743</v>
          </cell>
        </row>
        <row r="851">
          <cell r="A851">
            <v>62764</v>
          </cell>
        </row>
        <row r="852">
          <cell r="A852">
            <v>62777</v>
          </cell>
        </row>
        <row r="853">
          <cell r="A853">
            <v>62817</v>
          </cell>
        </row>
        <row r="854">
          <cell r="A854">
            <v>62824</v>
          </cell>
        </row>
        <row r="855">
          <cell r="A855">
            <v>62876</v>
          </cell>
        </row>
        <row r="856">
          <cell r="A856">
            <v>62877</v>
          </cell>
        </row>
        <row r="857">
          <cell r="A857">
            <v>62922</v>
          </cell>
        </row>
        <row r="858">
          <cell r="A858">
            <v>62935</v>
          </cell>
        </row>
        <row r="859">
          <cell r="A859">
            <v>62945</v>
          </cell>
        </row>
        <row r="860">
          <cell r="A860">
            <v>62984</v>
          </cell>
        </row>
        <row r="861">
          <cell r="A861">
            <v>63074</v>
          </cell>
        </row>
        <row r="862">
          <cell r="A862">
            <v>63109</v>
          </cell>
        </row>
        <row r="863">
          <cell r="A863">
            <v>63130</v>
          </cell>
        </row>
        <row r="864">
          <cell r="A864">
            <v>63143</v>
          </cell>
        </row>
        <row r="865">
          <cell r="A865">
            <v>63183</v>
          </cell>
        </row>
        <row r="866">
          <cell r="A866">
            <v>63190</v>
          </cell>
        </row>
        <row r="867">
          <cell r="A867">
            <v>63226</v>
          </cell>
        </row>
        <row r="868">
          <cell r="A868">
            <v>63227</v>
          </cell>
        </row>
        <row r="869">
          <cell r="A869">
            <v>63272</v>
          </cell>
        </row>
        <row r="870">
          <cell r="A870">
            <v>63300</v>
          </cell>
        </row>
        <row r="871">
          <cell r="A871">
            <v>63310</v>
          </cell>
        </row>
        <row r="872">
          <cell r="A872">
            <v>63334</v>
          </cell>
        </row>
        <row r="873">
          <cell r="A873">
            <v>63439</v>
          </cell>
        </row>
        <row r="874">
          <cell r="A874">
            <v>63474</v>
          </cell>
        </row>
        <row r="875">
          <cell r="A875">
            <v>63495</v>
          </cell>
        </row>
        <row r="876">
          <cell r="A876">
            <v>63508</v>
          </cell>
        </row>
        <row r="877">
          <cell r="A877">
            <v>63548</v>
          </cell>
        </row>
        <row r="878">
          <cell r="A878">
            <v>63555</v>
          </cell>
        </row>
        <row r="879">
          <cell r="A879">
            <v>63611</v>
          </cell>
        </row>
        <row r="880">
          <cell r="A880">
            <v>63612</v>
          </cell>
        </row>
        <row r="881">
          <cell r="A881">
            <v>63657</v>
          </cell>
        </row>
        <row r="882">
          <cell r="A882">
            <v>63665</v>
          </cell>
        </row>
        <row r="883">
          <cell r="A883">
            <v>63675</v>
          </cell>
        </row>
        <row r="884">
          <cell r="A884">
            <v>63719</v>
          </cell>
        </row>
        <row r="885">
          <cell r="A885">
            <v>63804</v>
          </cell>
        </row>
        <row r="886">
          <cell r="A886">
            <v>63839</v>
          </cell>
        </row>
        <row r="887">
          <cell r="A887">
            <v>63860</v>
          </cell>
        </row>
        <row r="888">
          <cell r="A888">
            <v>63873</v>
          </cell>
        </row>
        <row r="889">
          <cell r="A889">
            <v>63913</v>
          </cell>
        </row>
        <row r="890">
          <cell r="A890">
            <v>63920</v>
          </cell>
        </row>
        <row r="891">
          <cell r="A891">
            <v>63968</v>
          </cell>
        </row>
        <row r="892">
          <cell r="A892">
            <v>63969</v>
          </cell>
        </row>
        <row r="893">
          <cell r="A893">
            <v>64014</v>
          </cell>
        </row>
        <row r="894">
          <cell r="A894">
            <v>64030</v>
          </cell>
        </row>
        <row r="895">
          <cell r="A895">
            <v>64040</v>
          </cell>
        </row>
        <row r="896">
          <cell r="A896">
            <v>64076</v>
          </cell>
        </row>
        <row r="897">
          <cell r="A897">
            <v>64169</v>
          </cell>
        </row>
        <row r="898">
          <cell r="A898">
            <v>64204</v>
          </cell>
        </row>
        <row r="899">
          <cell r="A899">
            <v>64225</v>
          </cell>
        </row>
        <row r="900">
          <cell r="A900">
            <v>64238</v>
          </cell>
        </row>
        <row r="901">
          <cell r="A901">
            <v>64278</v>
          </cell>
        </row>
        <row r="902">
          <cell r="A902">
            <v>64285</v>
          </cell>
        </row>
        <row r="903">
          <cell r="A903">
            <v>64346</v>
          </cell>
        </row>
        <row r="904">
          <cell r="A904">
            <v>64347</v>
          </cell>
        </row>
        <row r="905">
          <cell r="A905">
            <v>64392</v>
          </cell>
        </row>
        <row r="906">
          <cell r="A906">
            <v>64396</v>
          </cell>
        </row>
        <row r="907">
          <cell r="A907">
            <v>64406</v>
          </cell>
        </row>
        <row r="908">
          <cell r="A908">
            <v>64454</v>
          </cell>
        </row>
        <row r="909">
          <cell r="A909">
            <v>64535</v>
          </cell>
        </row>
        <row r="910">
          <cell r="A910">
            <v>64570</v>
          </cell>
        </row>
        <row r="911">
          <cell r="A911">
            <v>64591</v>
          </cell>
        </row>
        <row r="912">
          <cell r="A912">
            <v>64604</v>
          </cell>
        </row>
        <row r="913">
          <cell r="A913">
            <v>64644</v>
          </cell>
        </row>
        <row r="914">
          <cell r="A914">
            <v>64651</v>
          </cell>
        </row>
        <row r="915">
          <cell r="A915">
            <v>64703</v>
          </cell>
        </row>
        <row r="916">
          <cell r="A916">
            <v>64704</v>
          </cell>
        </row>
        <row r="917">
          <cell r="A917">
            <v>64749</v>
          </cell>
        </row>
        <row r="918">
          <cell r="A918">
            <v>64761</v>
          </cell>
        </row>
        <row r="919">
          <cell r="A919">
            <v>64771</v>
          </cell>
        </row>
        <row r="920">
          <cell r="A920">
            <v>64811</v>
          </cell>
        </row>
        <row r="921">
          <cell r="A921">
            <v>64900</v>
          </cell>
        </row>
        <row r="922">
          <cell r="A922">
            <v>64935</v>
          </cell>
        </row>
        <row r="923">
          <cell r="A923">
            <v>64956</v>
          </cell>
        </row>
        <row r="924">
          <cell r="A924">
            <v>64969</v>
          </cell>
        </row>
        <row r="925">
          <cell r="A925">
            <v>65009</v>
          </cell>
        </row>
        <row r="926">
          <cell r="A926">
            <v>65016</v>
          </cell>
        </row>
        <row r="927">
          <cell r="A927">
            <v>65060</v>
          </cell>
        </row>
        <row r="928">
          <cell r="A928">
            <v>65061</v>
          </cell>
        </row>
        <row r="929">
          <cell r="A929">
            <v>65106</v>
          </cell>
        </row>
        <row r="930">
          <cell r="A930">
            <v>65126</v>
          </cell>
        </row>
        <row r="931">
          <cell r="A931">
            <v>65136</v>
          </cell>
        </row>
        <row r="932">
          <cell r="A932">
            <v>65168</v>
          </cell>
        </row>
        <row r="933">
          <cell r="A933">
            <v>65265</v>
          </cell>
        </row>
        <row r="934">
          <cell r="A934">
            <v>65300</v>
          </cell>
        </row>
        <row r="935">
          <cell r="A935">
            <v>65321</v>
          </cell>
        </row>
        <row r="936">
          <cell r="A936">
            <v>65334</v>
          </cell>
        </row>
        <row r="937">
          <cell r="A937">
            <v>65374</v>
          </cell>
        </row>
      </sheetData>
    </sheetDataSet>
  </externalBook>
</externalLink>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057F3-EF5F-4C97-8E83-64FDFD5C20B4}">
  <sheetPr codeName="Sheet1">
    <tabColor theme="1" tint="0.79998168889431442"/>
  </sheetPr>
  <dimension ref="A1:AH31"/>
  <sheetViews>
    <sheetView showGridLines="0" tabSelected="1" zoomScale="70" zoomScaleNormal="70" workbookViewId="0">
      <pane xSplit="2" ySplit="6" topLeftCell="C7" activePane="bottomRight" state="frozen"/>
      <selection pane="topRight"/>
      <selection pane="bottomLeft"/>
      <selection pane="bottomRight"/>
    </sheetView>
  </sheetViews>
  <sheetFormatPr defaultColWidth="0" defaultRowHeight="18.75" customHeight="1" zeroHeight="1" x14ac:dyDescent="0.3"/>
  <cols>
    <col min="1" max="1" width="3.5546875" style="130" customWidth="1"/>
    <col min="2" max="2" width="43.5546875" style="1" customWidth="1"/>
    <col min="3" max="3" width="111.44140625" style="1" customWidth="1"/>
    <col min="4" max="4" width="19.33203125" style="1" customWidth="1"/>
    <col min="5" max="5" width="30.88671875" style="1" customWidth="1"/>
    <col min="6" max="6" width="17" style="1" bestFit="1" customWidth="1"/>
    <col min="7" max="9" width="16.109375" style="1" customWidth="1"/>
    <col min="10" max="10" width="14.5546875" style="1" customWidth="1"/>
    <col min="11" max="11" width="12.88671875" style="1" customWidth="1"/>
    <col min="12" max="13" width="20.5546875" style="1" customWidth="1"/>
    <col min="14" max="14" width="17.6640625" style="1" customWidth="1"/>
    <col min="15" max="15" width="20.5546875" style="1" customWidth="1"/>
    <col min="16" max="16" width="15.5546875" style="1" customWidth="1"/>
    <col min="17" max="17" width="14.6640625" style="1" bestFit="1" customWidth="1"/>
    <col min="18" max="18" width="19.6640625" style="1" customWidth="1"/>
    <col min="19" max="19" width="12.44140625" style="1" customWidth="1"/>
    <col min="20" max="20" width="17.5546875" style="1" customWidth="1"/>
    <col min="21" max="21" width="21.33203125" style="1" customWidth="1"/>
    <col min="22" max="22" width="17.5546875" style="1" customWidth="1"/>
    <col min="23" max="23" width="28.44140625" style="1" customWidth="1"/>
    <col min="24" max="24" width="18.33203125" style="1" customWidth="1"/>
    <col min="25" max="27" width="24.88671875" style="1" customWidth="1"/>
    <col min="28" max="28" width="3.5546875" style="130" customWidth="1"/>
    <col min="29" max="29" width="9.109375" style="1" hidden="1" customWidth="1"/>
    <col min="30" max="30" width="30.109375" style="1" hidden="1" customWidth="1"/>
    <col min="31" max="31" width="19.33203125" style="1" hidden="1" customWidth="1"/>
    <col min="32" max="34" width="13.33203125" style="1" hidden="1" customWidth="1"/>
    <col min="35" max="16384" width="9.109375" style="1" hidden="1"/>
  </cols>
  <sheetData>
    <row r="1" spans="1:30" s="130" customFormat="1" ht="18.75" customHeight="1" x14ac:dyDescent="0.3">
      <c r="A1" s="128"/>
      <c r="B1" s="128"/>
      <c r="C1" s="128"/>
      <c r="D1" s="128"/>
      <c r="E1" s="128"/>
      <c r="F1" s="128"/>
      <c r="G1" s="128"/>
      <c r="H1" s="128"/>
      <c r="I1" s="128"/>
      <c r="J1" s="128"/>
      <c r="K1" s="128"/>
      <c r="L1" s="128"/>
      <c r="M1" s="128"/>
      <c r="N1" s="128"/>
      <c r="O1" s="128"/>
      <c r="P1" s="129"/>
      <c r="Q1" s="128"/>
      <c r="R1" s="128"/>
      <c r="S1" s="128"/>
      <c r="T1" s="128"/>
      <c r="U1" s="128"/>
      <c r="V1" s="128"/>
      <c r="W1" s="128"/>
      <c r="X1" s="128"/>
      <c r="Y1" s="128"/>
      <c r="Z1" s="128"/>
      <c r="AA1" s="128"/>
      <c r="AB1" s="128"/>
    </row>
    <row r="2" spans="1:30" s="130" customFormat="1" ht="18.75" customHeight="1" x14ac:dyDescent="0.3">
      <c r="A2" s="128"/>
      <c r="B2" s="131" t="s">
        <v>160</v>
      </c>
      <c r="C2" s="132"/>
      <c r="D2" s="132"/>
      <c r="E2" s="132"/>
      <c r="F2" s="132"/>
      <c r="G2" s="132"/>
      <c r="H2" s="132"/>
      <c r="I2" s="132"/>
      <c r="J2" s="132"/>
      <c r="K2" s="132"/>
      <c r="L2" s="132"/>
      <c r="M2" s="132"/>
      <c r="N2" s="132"/>
      <c r="O2" s="132"/>
      <c r="P2" s="133"/>
      <c r="Q2" s="132"/>
      <c r="R2" s="132"/>
      <c r="S2" s="132"/>
      <c r="T2" s="128"/>
      <c r="U2" s="128"/>
      <c r="V2" s="128"/>
      <c r="W2" s="128"/>
      <c r="X2" s="128"/>
      <c r="Y2" s="128"/>
      <c r="Z2" s="128"/>
      <c r="AA2" s="128"/>
      <c r="AB2" s="134"/>
    </row>
    <row r="3" spans="1:30" s="130" customFormat="1" ht="18.75" customHeight="1" x14ac:dyDescent="0.3">
      <c r="A3" s="128"/>
      <c r="B3" s="131" t="s">
        <v>0</v>
      </c>
      <c r="C3" s="132"/>
      <c r="D3" s="132"/>
      <c r="E3" s="132"/>
      <c r="F3" s="132"/>
      <c r="G3" s="132"/>
      <c r="H3" s="132"/>
      <c r="I3" s="132"/>
      <c r="J3" s="132"/>
      <c r="K3" s="132"/>
      <c r="L3" s="132"/>
      <c r="M3" s="132"/>
      <c r="N3" s="132"/>
      <c r="O3" s="132"/>
      <c r="P3" s="133"/>
      <c r="Q3" s="132"/>
      <c r="R3" s="132"/>
      <c r="S3" s="132"/>
      <c r="T3" s="128"/>
      <c r="U3" s="128"/>
      <c r="V3" s="128"/>
      <c r="W3" s="128"/>
      <c r="X3" s="128"/>
      <c r="Y3" s="128"/>
      <c r="Z3" s="128"/>
      <c r="AA3" s="128"/>
      <c r="AB3" s="134"/>
    </row>
    <row r="4" spans="1:30" s="130" customFormat="1" ht="18.75" customHeight="1" x14ac:dyDescent="0.3">
      <c r="A4" s="128"/>
      <c r="B4" s="135">
        <v>45870</v>
      </c>
      <c r="C4" s="136"/>
      <c r="D4" s="136"/>
      <c r="E4" s="136"/>
      <c r="F4" s="136"/>
      <c r="G4" s="136"/>
      <c r="H4" s="136"/>
      <c r="I4" s="136"/>
      <c r="J4" s="136"/>
      <c r="K4" s="136"/>
      <c r="L4" s="136"/>
      <c r="M4" s="136"/>
      <c r="N4" s="136"/>
      <c r="O4" s="136"/>
      <c r="P4" s="137"/>
      <c r="Q4" s="136"/>
      <c r="R4" s="136"/>
      <c r="S4" s="136"/>
      <c r="T4" s="128"/>
      <c r="U4" s="128"/>
      <c r="V4" s="128"/>
      <c r="W4" s="128"/>
      <c r="X4" s="128"/>
      <c r="Y4" s="128"/>
      <c r="Z4" s="128"/>
      <c r="AA4" s="128"/>
      <c r="AB4" s="134"/>
    </row>
    <row r="5" spans="1:30" s="130" customFormat="1" ht="18.75" customHeight="1" x14ac:dyDescent="0.3">
      <c r="A5" s="128"/>
      <c r="B5" s="128"/>
      <c r="C5" s="128"/>
      <c r="D5" s="128"/>
      <c r="E5" s="128"/>
      <c r="F5" s="128"/>
      <c r="G5" s="128"/>
      <c r="H5" s="128"/>
      <c r="I5" s="128"/>
      <c r="J5" s="128"/>
      <c r="K5" s="128"/>
      <c r="L5" s="128"/>
      <c r="M5" s="128"/>
      <c r="N5" s="128"/>
      <c r="O5" s="128"/>
      <c r="P5" s="129"/>
      <c r="Q5" s="128"/>
      <c r="R5" s="128"/>
      <c r="S5" s="128"/>
      <c r="T5" s="128"/>
      <c r="U5" s="128"/>
      <c r="V5" s="128"/>
      <c r="W5" s="128"/>
      <c r="X5" s="128"/>
      <c r="Y5" s="128"/>
      <c r="Z5" s="128"/>
      <c r="AA5" s="128"/>
      <c r="AB5" s="128"/>
    </row>
    <row r="6" spans="1:30" ht="37.5" customHeight="1" x14ac:dyDescent="0.3">
      <c r="A6" s="128"/>
      <c r="B6" s="70" t="s">
        <v>1</v>
      </c>
      <c r="C6" s="71" t="s">
        <v>2</v>
      </c>
      <c r="D6" s="72" t="s">
        <v>3</v>
      </c>
      <c r="E6" s="72" t="s">
        <v>4</v>
      </c>
      <c r="F6" s="73" t="s">
        <v>6</v>
      </c>
      <c r="G6" s="73" t="s">
        <v>59</v>
      </c>
      <c r="H6" s="73" t="s">
        <v>54</v>
      </c>
      <c r="I6" s="73" t="s">
        <v>60</v>
      </c>
      <c r="J6" s="73" t="s">
        <v>55</v>
      </c>
      <c r="K6" s="73" t="s">
        <v>5</v>
      </c>
      <c r="L6" s="73" t="s">
        <v>61</v>
      </c>
      <c r="M6" s="73" t="s">
        <v>62</v>
      </c>
      <c r="N6" s="73" t="s">
        <v>63</v>
      </c>
      <c r="O6" s="73" t="s">
        <v>64</v>
      </c>
      <c r="P6" s="73" t="s">
        <v>65</v>
      </c>
      <c r="Q6" s="73" t="s">
        <v>66</v>
      </c>
      <c r="R6" s="73" t="s">
        <v>7</v>
      </c>
      <c r="S6" s="73" t="s">
        <v>8</v>
      </c>
      <c r="T6" s="73" t="s">
        <v>9</v>
      </c>
      <c r="U6" s="72" t="s">
        <v>10</v>
      </c>
      <c r="V6" s="72" t="s">
        <v>11</v>
      </c>
      <c r="W6" s="72" t="s">
        <v>12</v>
      </c>
      <c r="X6" s="72" t="s">
        <v>13</v>
      </c>
      <c r="Y6" s="73" t="s">
        <v>14</v>
      </c>
      <c r="Z6" s="73" t="s">
        <v>15</v>
      </c>
      <c r="AA6" s="73" t="s">
        <v>16</v>
      </c>
      <c r="AB6" s="128"/>
    </row>
    <row r="7" spans="1:30" ht="75" customHeight="1" x14ac:dyDescent="0.3">
      <c r="A7" s="128"/>
      <c r="B7" s="179" t="s">
        <v>230</v>
      </c>
      <c r="C7" s="2" t="s">
        <v>231</v>
      </c>
      <c r="D7" s="3" t="s">
        <v>24</v>
      </c>
      <c r="E7" s="4" t="s">
        <v>22</v>
      </c>
      <c r="F7" s="4" t="s">
        <v>21</v>
      </c>
      <c r="G7" s="16">
        <v>9.8999999999999991E-2</v>
      </c>
      <c r="H7" s="16">
        <v>0.10339999999999999</v>
      </c>
      <c r="I7" s="180">
        <v>23805449.903460003</v>
      </c>
      <c r="J7" s="180">
        <v>23518344.819900002</v>
      </c>
      <c r="K7" s="5">
        <v>6.8938104255077626E-2</v>
      </c>
      <c r="L7" s="5">
        <v>0.98765116279069765</v>
      </c>
      <c r="M7" s="5">
        <v>0.53488372093023251</v>
      </c>
      <c r="N7" s="180">
        <v>43000</v>
      </c>
      <c r="O7" s="180">
        <v>43000</v>
      </c>
      <c r="P7" s="180">
        <v>23000</v>
      </c>
      <c r="Q7" s="17">
        <v>4.1019258983991556</v>
      </c>
      <c r="R7" s="18">
        <v>49322</v>
      </c>
      <c r="S7" s="6">
        <v>0.53</v>
      </c>
      <c r="T7" s="3" t="s">
        <v>232</v>
      </c>
      <c r="U7" s="4" t="s">
        <v>146</v>
      </c>
      <c r="V7" s="4" t="s">
        <v>197</v>
      </c>
      <c r="W7" s="4" t="s">
        <v>67</v>
      </c>
      <c r="X7" s="4" t="s">
        <v>58</v>
      </c>
      <c r="Y7" s="6">
        <v>0.75</v>
      </c>
      <c r="Z7" s="6">
        <v>0</v>
      </c>
      <c r="AA7" s="6">
        <v>0</v>
      </c>
      <c r="AB7" s="128"/>
      <c r="AD7" s="60"/>
    </row>
    <row r="8" spans="1:30" ht="75" customHeight="1" x14ac:dyDescent="0.3">
      <c r="A8" s="128"/>
      <c r="B8" s="179" t="s">
        <v>143</v>
      </c>
      <c r="C8" s="2" t="s">
        <v>144</v>
      </c>
      <c r="D8" s="3" t="s">
        <v>24</v>
      </c>
      <c r="E8" s="4" t="s">
        <v>22</v>
      </c>
      <c r="F8" s="4" t="s">
        <v>23</v>
      </c>
      <c r="G8" s="16">
        <v>4.9499999999999995E-2</v>
      </c>
      <c r="H8" s="16">
        <v>4.9499999999999995E-2</v>
      </c>
      <c r="I8" s="180">
        <v>26742212.17333455</v>
      </c>
      <c r="J8" s="180">
        <v>23103225.550008573</v>
      </c>
      <c r="K8" s="5">
        <v>6.7721286671815872E-2</v>
      </c>
      <c r="L8" s="5">
        <v>1</v>
      </c>
      <c r="M8" s="5">
        <v>0.19794183319128555</v>
      </c>
      <c r="N8" s="180">
        <v>250000</v>
      </c>
      <c r="O8" s="180">
        <v>141971</v>
      </c>
      <c r="P8" s="180">
        <v>28102</v>
      </c>
      <c r="Q8" s="17">
        <v>0.20132200206049744</v>
      </c>
      <c r="R8" s="18">
        <v>46017</v>
      </c>
      <c r="S8" s="6">
        <v>0.55374784349819806</v>
      </c>
      <c r="T8" s="3" t="s">
        <v>248</v>
      </c>
      <c r="U8" s="4" t="s">
        <v>146</v>
      </c>
      <c r="V8" s="4" t="s">
        <v>52</v>
      </c>
      <c r="W8" s="4" t="s">
        <v>67</v>
      </c>
      <c r="X8" s="4" t="s">
        <v>58</v>
      </c>
      <c r="Y8" s="6">
        <v>1</v>
      </c>
      <c r="Z8" s="6">
        <v>1</v>
      </c>
      <c r="AA8" s="6">
        <v>1</v>
      </c>
      <c r="AB8" s="128"/>
      <c r="AD8" s="60"/>
    </row>
    <row r="9" spans="1:30" ht="75" customHeight="1" x14ac:dyDescent="0.3">
      <c r="A9" s="128"/>
      <c r="B9" s="179" t="s">
        <v>193</v>
      </c>
      <c r="C9" s="2" t="s">
        <v>195</v>
      </c>
      <c r="D9" s="3" t="s">
        <v>17</v>
      </c>
      <c r="E9" s="4" t="s">
        <v>22</v>
      </c>
      <c r="F9" s="4" t="s">
        <v>21</v>
      </c>
      <c r="G9" s="16">
        <v>0.10999999999999999</v>
      </c>
      <c r="H9" s="16">
        <v>0.1283</v>
      </c>
      <c r="I9" s="180">
        <v>22733897.735645119</v>
      </c>
      <c r="J9" s="180">
        <v>21566144.509932481</v>
      </c>
      <c r="K9" s="5">
        <v>6.3215720748672849E-2</v>
      </c>
      <c r="L9" s="5">
        <v>1</v>
      </c>
      <c r="M9" s="5">
        <v>0.99463529411764706</v>
      </c>
      <c r="N9" s="180">
        <v>21250</v>
      </c>
      <c r="O9" s="180">
        <v>21250</v>
      </c>
      <c r="P9" s="180">
        <v>21136</v>
      </c>
      <c r="Q9" s="17">
        <v>2.3533044469821296</v>
      </c>
      <c r="R9" s="18">
        <v>46871</v>
      </c>
      <c r="S9" s="6">
        <v>0.61471550788202434</v>
      </c>
      <c r="T9" s="3" t="s">
        <v>194</v>
      </c>
      <c r="U9" s="4" t="s">
        <v>146</v>
      </c>
      <c r="V9" s="4" t="s">
        <v>52</v>
      </c>
      <c r="W9" s="4" t="s">
        <v>67</v>
      </c>
      <c r="X9" s="4" t="s">
        <v>58</v>
      </c>
      <c r="Y9" s="6">
        <v>1</v>
      </c>
      <c r="Z9" s="6">
        <v>1</v>
      </c>
      <c r="AA9" s="6">
        <v>0</v>
      </c>
      <c r="AB9" s="128"/>
      <c r="AD9" s="60"/>
    </row>
    <row r="10" spans="1:30" ht="75" customHeight="1" x14ac:dyDescent="0.3">
      <c r="A10" s="128"/>
      <c r="B10" s="179" t="s">
        <v>233</v>
      </c>
      <c r="C10" s="2" t="s">
        <v>234</v>
      </c>
      <c r="D10" s="3" t="s">
        <v>24</v>
      </c>
      <c r="E10" s="4" t="s">
        <v>22</v>
      </c>
      <c r="F10" s="4" t="s">
        <v>21</v>
      </c>
      <c r="G10" s="16">
        <v>0.105</v>
      </c>
      <c r="H10" s="16">
        <v>0.1036</v>
      </c>
      <c r="I10" s="180">
        <v>18940264.957955901</v>
      </c>
      <c r="J10" s="180">
        <v>19222051.679995298</v>
      </c>
      <c r="K10" s="5">
        <v>5.6344603026261784E-2</v>
      </c>
      <c r="L10" s="5">
        <v>0.98383541513592943</v>
      </c>
      <c r="M10" s="5">
        <v>0.42311325705888525</v>
      </c>
      <c r="N10" s="180">
        <v>100000</v>
      </c>
      <c r="O10" s="180">
        <v>47635</v>
      </c>
      <c r="P10" s="180">
        <v>20155</v>
      </c>
      <c r="Q10" s="17">
        <v>8.9789405078944782</v>
      </c>
      <c r="R10" s="18">
        <v>50910</v>
      </c>
      <c r="S10" s="6">
        <v>0.46500703890357481</v>
      </c>
      <c r="T10" s="3" t="s">
        <v>235</v>
      </c>
      <c r="U10" s="4" t="s">
        <v>146</v>
      </c>
      <c r="V10" s="4" t="s">
        <v>191</v>
      </c>
      <c r="W10" s="4" t="s">
        <v>56</v>
      </c>
      <c r="X10" s="4" t="s">
        <v>58</v>
      </c>
      <c r="Y10" s="6">
        <v>0.15176752620939091</v>
      </c>
      <c r="Z10" s="6">
        <v>8.2639822861531376E-2</v>
      </c>
      <c r="AA10" s="6">
        <v>0</v>
      </c>
      <c r="AB10" s="128"/>
    </row>
    <row r="11" spans="1:30" ht="75" customHeight="1" x14ac:dyDescent="0.3">
      <c r="A11" s="128"/>
      <c r="B11" s="179" t="s">
        <v>196</v>
      </c>
      <c r="C11" s="2" t="s">
        <v>173</v>
      </c>
      <c r="D11" s="3" t="s">
        <v>17</v>
      </c>
      <c r="E11" s="4" t="s">
        <v>22</v>
      </c>
      <c r="F11" s="4" t="s">
        <v>21</v>
      </c>
      <c r="G11" s="16">
        <v>0.124</v>
      </c>
      <c r="H11" s="16">
        <v>0.11810000000000001</v>
      </c>
      <c r="I11" s="180">
        <v>18286398.361845899</v>
      </c>
      <c r="J11" s="180">
        <v>18786323.86010094</v>
      </c>
      <c r="K11" s="5">
        <v>5.5067376669358549E-2</v>
      </c>
      <c r="L11" s="5">
        <v>0.57748148148148148</v>
      </c>
      <c r="M11" s="5">
        <v>0.27059259259259261</v>
      </c>
      <c r="N11" s="180">
        <v>81000</v>
      </c>
      <c r="O11" s="180">
        <v>81000</v>
      </c>
      <c r="P11" s="180">
        <v>21918</v>
      </c>
      <c r="Q11" s="17">
        <v>5.6532400352217111</v>
      </c>
      <c r="R11" s="18">
        <v>49536</v>
      </c>
      <c r="S11" s="6">
        <v>0.57803744222639375</v>
      </c>
      <c r="T11" s="3" t="s">
        <v>174</v>
      </c>
      <c r="U11" s="4" t="s">
        <v>146</v>
      </c>
      <c r="V11" s="4" t="s">
        <v>25</v>
      </c>
      <c r="W11" s="4" t="s">
        <v>56</v>
      </c>
      <c r="X11" s="4" t="s">
        <v>58</v>
      </c>
      <c r="Y11" s="6">
        <v>8.3303879280769474E-2</v>
      </c>
      <c r="Z11" s="6">
        <v>0</v>
      </c>
      <c r="AA11" s="6">
        <v>0</v>
      </c>
      <c r="AB11" s="128"/>
      <c r="AD11" s="60"/>
    </row>
    <row r="12" spans="1:30" ht="75" customHeight="1" x14ac:dyDescent="0.3">
      <c r="A12" s="128"/>
      <c r="B12" s="179" t="s">
        <v>168</v>
      </c>
      <c r="C12" s="2" t="s">
        <v>169</v>
      </c>
      <c r="D12" s="3" t="s">
        <v>170</v>
      </c>
      <c r="E12" s="4" t="s">
        <v>22</v>
      </c>
      <c r="F12" s="4" t="s">
        <v>21</v>
      </c>
      <c r="G12" s="16">
        <v>9.8000000000000004E-2</v>
      </c>
      <c r="H12" s="16">
        <v>0.1421</v>
      </c>
      <c r="I12" s="180">
        <v>17862572.971326601</v>
      </c>
      <c r="J12" s="180">
        <v>17446811.839955643</v>
      </c>
      <c r="K12" s="5">
        <v>5.1140934566274408E-2</v>
      </c>
      <c r="L12" s="5">
        <v>0.98499999999999999</v>
      </c>
      <c r="M12" s="5">
        <v>0.74609999999999999</v>
      </c>
      <c r="N12" s="180">
        <v>40000</v>
      </c>
      <c r="O12" s="180">
        <v>40000</v>
      </c>
      <c r="P12" s="180">
        <v>29844</v>
      </c>
      <c r="Q12" s="17">
        <v>0.59457736991405341</v>
      </c>
      <c r="R12" s="18">
        <v>46197</v>
      </c>
      <c r="S12" s="6">
        <v>0.51591663548666933</v>
      </c>
      <c r="T12" s="3" t="s">
        <v>171</v>
      </c>
      <c r="U12" s="4" t="s">
        <v>172</v>
      </c>
      <c r="V12" s="4" t="s">
        <v>52</v>
      </c>
      <c r="W12" s="4" t="s">
        <v>67</v>
      </c>
      <c r="X12" s="4" t="s">
        <v>58</v>
      </c>
      <c r="Y12" s="6">
        <v>1</v>
      </c>
      <c r="Z12" s="6">
        <v>1</v>
      </c>
      <c r="AA12" s="6">
        <v>1</v>
      </c>
      <c r="AB12" s="128"/>
      <c r="AD12" s="60"/>
    </row>
    <row r="13" spans="1:30" ht="75" customHeight="1" x14ac:dyDescent="0.3">
      <c r="A13" s="128"/>
      <c r="B13" s="179" t="s">
        <v>187</v>
      </c>
      <c r="C13" s="2" t="s">
        <v>188</v>
      </c>
      <c r="D13" s="3" t="s">
        <v>17</v>
      </c>
      <c r="E13" s="4" t="s">
        <v>22</v>
      </c>
      <c r="F13" s="4" t="s">
        <v>21</v>
      </c>
      <c r="G13" s="16">
        <v>9.5000000000000001E-2</v>
      </c>
      <c r="H13" s="16">
        <v>0.10439999999999999</v>
      </c>
      <c r="I13" s="180">
        <v>17250595.81305648</v>
      </c>
      <c r="J13" s="180">
        <v>16729325.46996576</v>
      </c>
      <c r="K13" s="5">
        <v>4.9037803986519177E-2</v>
      </c>
      <c r="L13" s="5">
        <v>0.48028749999999998</v>
      </c>
      <c r="M13" s="5">
        <v>0.1263</v>
      </c>
      <c r="N13" s="180">
        <v>160000</v>
      </c>
      <c r="O13" s="180">
        <v>160000</v>
      </c>
      <c r="P13" s="180">
        <v>20208</v>
      </c>
      <c r="Q13" s="17">
        <v>3.9257864164931462</v>
      </c>
      <c r="R13" s="18">
        <v>48928</v>
      </c>
      <c r="S13" s="6">
        <v>0.39191344991457805</v>
      </c>
      <c r="T13" s="3" t="s">
        <v>189</v>
      </c>
      <c r="U13" s="4" t="s">
        <v>146</v>
      </c>
      <c r="V13" s="4" t="s">
        <v>52</v>
      </c>
      <c r="W13" s="4" t="s">
        <v>67</v>
      </c>
      <c r="X13" s="4" t="s">
        <v>58</v>
      </c>
      <c r="Y13" s="6">
        <v>0</v>
      </c>
      <c r="Z13" s="6">
        <v>0</v>
      </c>
      <c r="AA13" s="6">
        <v>0</v>
      </c>
      <c r="AB13" s="128"/>
      <c r="AD13" s="60"/>
    </row>
    <row r="14" spans="1:30" ht="75" customHeight="1" x14ac:dyDescent="0.3">
      <c r="A14" s="128"/>
      <c r="B14" s="179" t="s">
        <v>208</v>
      </c>
      <c r="C14" s="2" t="s">
        <v>222</v>
      </c>
      <c r="D14" s="3" t="s">
        <v>24</v>
      </c>
      <c r="E14" s="4" t="s">
        <v>22</v>
      </c>
      <c r="F14" s="4" t="s">
        <v>21</v>
      </c>
      <c r="G14" s="16">
        <v>7.4999999999999997E-2</v>
      </c>
      <c r="H14" s="16">
        <v>0.1023</v>
      </c>
      <c r="I14" s="180">
        <v>17424148.530403499</v>
      </c>
      <c r="J14" s="180">
        <v>16561784.320016999</v>
      </c>
      <c r="K14" s="5">
        <v>4.8546699304168814E-2</v>
      </c>
      <c r="L14" s="5">
        <v>1</v>
      </c>
      <c r="M14" s="5">
        <v>0.19026844568990223</v>
      </c>
      <c r="N14" s="180">
        <v>114500</v>
      </c>
      <c r="O14" s="180">
        <v>94209</v>
      </c>
      <c r="P14" s="180">
        <v>17925</v>
      </c>
      <c r="Q14" s="17">
        <v>2.132503683478598</v>
      </c>
      <c r="R14" s="18">
        <v>47486</v>
      </c>
      <c r="S14" s="6">
        <v>0</v>
      </c>
      <c r="T14" s="3" t="s">
        <v>209</v>
      </c>
      <c r="U14" s="4" t="s">
        <v>172</v>
      </c>
      <c r="V14" s="4" t="s">
        <v>53</v>
      </c>
      <c r="W14" s="4" t="s">
        <v>19</v>
      </c>
      <c r="X14" s="4" t="s">
        <v>229</v>
      </c>
      <c r="Y14" s="6" t="s">
        <v>210</v>
      </c>
      <c r="Z14" s="6" t="s">
        <v>210</v>
      </c>
      <c r="AA14" s="6" t="s">
        <v>210</v>
      </c>
      <c r="AB14" s="128"/>
      <c r="AD14" s="60"/>
    </row>
    <row r="15" spans="1:30" ht="75" customHeight="1" x14ac:dyDescent="0.3">
      <c r="A15" s="128"/>
      <c r="B15" s="179" t="s">
        <v>159</v>
      </c>
      <c r="C15" s="2" t="s">
        <v>156</v>
      </c>
      <c r="D15" s="3" t="s">
        <v>26</v>
      </c>
      <c r="E15" s="4" t="s">
        <v>22</v>
      </c>
      <c r="F15" s="4" t="s">
        <v>21</v>
      </c>
      <c r="G15" s="16">
        <v>8.5999999999999993E-2</v>
      </c>
      <c r="H15" s="16">
        <v>0.12210000000000001</v>
      </c>
      <c r="I15" s="180">
        <v>17490838.5430726</v>
      </c>
      <c r="J15" s="180">
        <v>16348050.849863801</v>
      </c>
      <c r="K15" s="5">
        <v>4.7920193469636059E-2</v>
      </c>
      <c r="L15" s="5">
        <v>1</v>
      </c>
      <c r="M15" s="5">
        <v>1</v>
      </c>
      <c r="N15" s="180">
        <v>16340</v>
      </c>
      <c r="O15" s="180">
        <v>16340</v>
      </c>
      <c r="P15" s="180">
        <v>16340</v>
      </c>
      <c r="Q15" s="17">
        <v>1.6755166398983756</v>
      </c>
      <c r="R15" s="18">
        <v>46555</v>
      </c>
      <c r="S15" s="6">
        <v>0.74950000000000006</v>
      </c>
      <c r="T15" s="3" t="s">
        <v>158</v>
      </c>
      <c r="U15" s="4" t="s">
        <v>18</v>
      </c>
      <c r="V15" s="4" t="s">
        <v>52</v>
      </c>
      <c r="W15" s="4" t="s">
        <v>57</v>
      </c>
      <c r="X15" s="4" t="s">
        <v>58</v>
      </c>
      <c r="Y15" s="6">
        <v>1</v>
      </c>
      <c r="Z15" s="6">
        <v>1</v>
      </c>
      <c r="AA15" s="6">
        <v>1</v>
      </c>
      <c r="AB15" s="128"/>
      <c r="AD15" s="60"/>
    </row>
    <row r="16" spans="1:30" ht="75" customHeight="1" x14ac:dyDescent="0.3">
      <c r="A16" s="128"/>
      <c r="B16" s="179" t="s">
        <v>68</v>
      </c>
      <c r="C16" s="2" t="s">
        <v>69</v>
      </c>
      <c r="D16" s="3" t="s">
        <v>70</v>
      </c>
      <c r="E16" s="4" t="s">
        <v>51</v>
      </c>
      <c r="F16" s="4" t="s">
        <v>21</v>
      </c>
      <c r="G16" s="16">
        <v>9.5000000000000015E-2</v>
      </c>
      <c r="H16" s="16">
        <v>0.10069999999999998</v>
      </c>
      <c r="I16" s="180">
        <v>15996110.77114974</v>
      </c>
      <c r="J16" s="180">
        <v>15854165.700016951</v>
      </c>
      <c r="K16" s="5">
        <v>4.6472493548110644E-2</v>
      </c>
      <c r="L16" s="5">
        <v>0.18628749999999999</v>
      </c>
      <c r="M16" s="5">
        <v>9.6693749999999995E-2</v>
      </c>
      <c r="N16" s="180">
        <v>160000</v>
      </c>
      <c r="O16" s="180">
        <v>160000</v>
      </c>
      <c r="P16" s="180">
        <v>15471</v>
      </c>
      <c r="Q16" s="17">
        <v>3.334975974772286</v>
      </c>
      <c r="R16" s="18">
        <v>48442</v>
      </c>
      <c r="S16" s="6">
        <v>0.72728547801813792</v>
      </c>
      <c r="T16" s="3" t="s">
        <v>71</v>
      </c>
      <c r="U16" s="4" t="s">
        <v>18</v>
      </c>
      <c r="V16" s="4" t="s">
        <v>25</v>
      </c>
      <c r="W16" s="4" t="s">
        <v>56</v>
      </c>
      <c r="X16" s="4" t="s">
        <v>58</v>
      </c>
      <c r="Y16" s="6">
        <v>1</v>
      </c>
      <c r="Z16" s="6">
        <v>0</v>
      </c>
      <c r="AA16" s="6">
        <v>0</v>
      </c>
      <c r="AB16" s="128"/>
      <c r="AD16" s="60"/>
    </row>
    <row r="17" spans="1:30" ht="75" customHeight="1" x14ac:dyDescent="0.3">
      <c r="A17" s="128"/>
      <c r="B17" s="179" t="s">
        <v>246</v>
      </c>
      <c r="C17" s="2" t="s">
        <v>250</v>
      </c>
      <c r="D17" s="3" t="s">
        <v>24</v>
      </c>
      <c r="E17" s="4" t="s">
        <v>249</v>
      </c>
      <c r="F17" s="4" t="s">
        <v>21</v>
      </c>
      <c r="G17" s="16">
        <v>0.11899999999999999</v>
      </c>
      <c r="H17" s="16">
        <v>9.2300000000000007E-2</v>
      </c>
      <c r="I17" s="180">
        <v>15020966.4264</v>
      </c>
      <c r="J17" s="180">
        <v>14886049.050000001</v>
      </c>
      <c r="K17" s="5">
        <v>4.3634703428906636E-2</v>
      </c>
      <c r="L17" s="5">
        <v>0.98352499999999998</v>
      </c>
      <c r="M17" s="5">
        <v>0.375</v>
      </c>
      <c r="N17" s="180">
        <v>129500</v>
      </c>
      <c r="O17" s="180">
        <v>40000</v>
      </c>
      <c r="P17" s="180">
        <v>15000</v>
      </c>
      <c r="Q17" s="17">
        <v>4.0013460998683668</v>
      </c>
      <c r="R17" s="18">
        <v>48330</v>
      </c>
      <c r="S17" s="6">
        <v>0.31007751937984496</v>
      </c>
      <c r="T17" s="3" t="s">
        <v>247</v>
      </c>
      <c r="U17" s="4" t="s">
        <v>172</v>
      </c>
      <c r="V17" s="4" t="s">
        <v>52</v>
      </c>
      <c r="W17" s="4" t="s">
        <v>67</v>
      </c>
      <c r="X17" s="4" t="s">
        <v>58</v>
      </c>
      <c r="Y17" s="6" t="s">
        <v>210</v>
      </c>
      <c r="Z17" s="6" t="s">
        <v>210</v>
      </c>
      <c r="AA17" s="6" t="s">
        <v>210</v>
      </c>
      <c r="AB17" s="128"/>
      <c r="AD17" s="60"/>
    </row>
    <row r="18" spans="1:30" ht="75" customHeight="1" x14ac:dyDescent="0.3">
      <c r="A18" s="128"/>
      <c r="B18" s="179" t="s">
        <v>204</v>
      </c>
      <c r="C18" s="2" t="s">
        <v>200</v>
      </c>
      <c r="D18" s="3" t="s">
        <v>20</v>
      </c>
      <c r="E18" s="4" t="s">
        <v>22</v>
      </c>
      <c r="F18" s="4" t="s">
        <v>21</v>
      </c>
      <c r="G18" s="16">
        <v>0.12543495003121721</v>
      </c>
      <c r="H18" s="16">
        <v>0.12955861471387828</v>
      </c>
      <c r="I18" s="180">
        <v>14784208.1483371</v>
      </c>
      <c r="J18" s="180">
        <v>14389355.1000256</v>
      </c>
      <c r="K18" s="5">
        <v>4.217877021726206E-2</v>
      </c>
      <c r="L18" s="5">
        <v>1</v>
      </c>
      <c r="M18" s="5">
        <v>0.31619391135592889</v>
      </c>
      <c r="N18" s="180">
        <v>51013</v>
      </c>
      <c r="O18" s="180">
        <v>51013</v>
      </c>
      <c r="P18" s="180">
        <v>16130</v>
      </c>
      <c r="Q18" s="17">
        <v>3.6</v>
      </c>
      <c r="R18" s="18">
        <v>53220</v>
      </c>
      <c r="S18" s="6">
        <v>0.5457860501252767</v>
      </c>
      <c r="T18" s="3" t="s">
        <v>259</v>
      </c>
      <c r="U18" s="4" t="s">
        <v>146</v>
      </c>
      <c r="V18" s="4" t="s">
        <v>191</v>
      </c>
      <c r="W18" s="4" t="s">
        <v>56</v>
      </c>
      <c r="X18" s="4" t="s">
        <v>58</v>
      </c>
      <c r="Y18" s="6">
        <v>0.54509177518389917</v>
      </c>
      <c r="Z18" s="6">
        <v>0</v>
      </c>
      <c r="AA18" s="6">
        <v>0</v>
      </c>
      <c r="AB18" s="128"/>
      <c r="AD18" s="60"/>
    </row>
    <row r="19" spans="1:30" ht="75" customHeight="1" x14ac:dyDescent="0.3">
      <c r="A19" s="128"/>
      <c r="B19" s="179" t="s">
        <v>226</v>
      </c>
      <c r="C19" s="2" t="s">
        <v>228</v>
      </c>
      <c r="D19" s="3" t="s">
        <v>17</v>
      </c>
      <c r="E19" s="4" t="s">
        <v>22</v>
      </c>
      <c r="F19" s="4" t="s">
        <v>21</v>
      </c>
      <c r="G19" s="16">
        <v>9.5000000000000015E-2</v>
      </c>
      <c r="H19" s="16">
        <v>0.1042</v>
      </c>
      <c r="I19" s="180">
        <v>14945631.539521439</v>
      </c>
      <c r="J19" s="180">
        <v>14329730.929926399</v>
      </c>
      <c r="K19" s="5">
        <v>4.2003996980204017E-2</v>
      </c>
      <c r="L19" s="5">
        <v>1.0918739635157546</v>
      </c>
      <c r="M19" s="5">
        <v>1.0918739635157546</v>
      </c>
      <c r="N19" s="180">
        <v>16250</v>
      </c>
      <c r="O19" s="180">
        <v>12060</v>
      </c>
      <c r="P19" s="180">
        <v>13168</v>
      </c>
      <c r="Q19" s="17">
        <v>5.0912698412698409</v>
      </c>
      <c r="R19" s="18">
        <v>47771</v>
      </c>
      <c r="S19" s="6">
        <v>0.5</v>
      </c>
      <c r="T19" s="3" t="s">
        <v>227</v>
      </c>
      <c r="U19" s="4" t="s">
        <v>146</v>
      </c>
      <c r="V19" s="4" t="s">
        <v>52</v>
      </c>
      <c r="W19" s="4" t="s">
        <v>19</v>
      </c>
      <c r="X19" s="4" t="s">
        <v>58</v>
      </c>
      <c r="Y19" s="6">
        <v>1</v>
      </c>
      <c r="Z19" s="6">
        <v>1</v>
      </c>
      <c r="AA19" s="6">
        <v>1</v>
      </c>
      <c r="AB19" s="128"/>
      <c r="AD19" s="60"/>
    </row>
    <row r="20" spans="1:30" ht="75" customHeight="1" x14ac:dyDescent="0.3">
      <c r="A20" s="128"/>
      <c r="B20" s="179" t="s">
        <v>179</v>
      </c>
      <c r="C20" s="2" t="s">
        <v>180</v>
      </c>
      <c r="D20" s="3" t="s">
        <v>26</v>
      </c>
      <c r="E20" s="4" t="s">
        <v>181</v>
      </c>
      <c r="F20" s="4" t="s">
        <v>21</v>
      </c>
      <c r="G20" s="16">
        <v>0.105</v>
      </c>
      <c r="H20" s="16">
        <v>9.7500000000000003E-2</v>
      </c>
      <c r="I20" s="180">
        <v>13048309.641215097</v>
      </c>
      <c r="J20" s="180">
        <v>12679086.749987701</v>
      </c>
      <c r="K20" s="5">
        <v>3.71655493157933E-2</v>
      </c>
      <c r="L20" s="5">
        <v>0.24798555929806279</v>
      </c>
      <c r="M20" s="5">
        <v>0.11300407540428382</v>
      </c>
      <c r="N20" s="180">
        <v>107474</v>
      </c>
      <c r="O20" s="180">
        <v>107474</v>
      </c>
      <c r="P20" s="180">
        <v>12145</v>
      </c>
      <c r="Q20" s="17">
        <v>4.6929795732432034</v>
      </c>
      <c r="R20" s="18">
        <v>49527</v>
      </c>
      <c r="S20" s="6">
        <v>0.75</v>
      </c>
      <c r="T20" s="3" t="s">
        <v>182</v>
      </c>
      <c r="U20" s="4" t="s">
        <v>18</v>
      </c>
      <c r="V20" s="4" t="s">
        <v>52</v>
      </c>
      <c r="W20" s="4" t="s">
        <v>57</v>
      </c>
      <c r="X20" s="4" t="s">
        <v>58</v>
      </c>
      <c r="Y20" s="6">
        <v>0</v>
      </c>
      <c r="Z20" s="6">
        <v>0</v>
      </c>
      <c r="AA20" s="6">
        <v>0</v>
      </c>
      <c r="AB20" s="128"/>
      <c r="AD20" s="60"/>
    </row>
    <row r="21" spans="1:30" ht="75" customHeight="1" x14ac:dyDescent="0.3">
      <c r="A21" s="128"/>
      <c r="B21" s="179" t="s">
        <v>202</v>
      </c>
      <c r="C21" s="2" t="s">
        <v>184</v>
      </c>
      <c r="D21" s="3" t="s">
        <v>17</v>
      </c>
      <c r="E21" s="4" t="s">
        <v>22</v>
      </c>
      <c r="F21" s="4" t="s">
        <v>21</v>
      </c>
      <c r="G21" s="16">
        <v>0.11250000000000002</v>
      </c>
      <c r="H21" s="16">
        <v>0.13489999999999999</v>
      </c>
      <c r="I21" s="180">
        <v>11020791.191100299</v>
      </c>
      <c r="J21" s="180">
        <v>9855428.2299498003</v>
      </c>
      <c r="K21" s="5">
        <v>2.8888705561448742E-2</v>
      </c>
      <c r="L21" s="5">
        <v>0.95014955134596213</v>
      </c>
      <c r="M21" s="5">
        <v>0.31757228315054836</v>
      </c>
      <c r="N21" s="180">
        <v>40120</v>
      </c>
      <c r="O21" s="180">
        <v>40120</v>
      </c>
      <c r="P21" s="180">
        <v>12741</v>
      </c>
      <c r="Q21" s="17">
        <v>6.3361741492699597</v>
      </c>
      <c r="R21" s="18">
        <v>49629</v>
      </c>
      <c r="S21" s="6">
        <v>0.53780594500496037</v>
      </c>
      <c r="T21" s="3" t="s">
        <v>186</v>
      </c>
      <c r="U21" s="4" t="s">
        <v>18</v>
      </c>
      <c r="V21" s="4" t="s">
        <v>25</v>
      </c>
      <c r="W21" s="4" t="s">
        <v>56</v>
      </c>
      <c r="X21" s="4" t="s">
        <v>58</v>
      </c>
      <c r="Y21" s="6">
        <v>0.10901180822716161</v>
      </c>
      <c r="Z21" s="6">
        <v>0</v>
      </c>
      <c r="AA21" s="6">
        <v>0</v>
      </c>
      <c r="AB21" s="128"/>
      <c r="AD21" s="60"/>
    </row>
    <row r="22" spans="1:30" ht="75" customHeight="1" x14ac:dyDescent="0.3">
      <c r="A22" s="128"/>
      <c r="B22" s="179" t="s">
        <v>198</v>
      </c>
      <c r="C22" s="2" t="s">
        <v>214</v>
      </c>
      <c r="D22" s="3" t="s">
        <v>26</v>
      </c>
      <c r="E22" s="4" t="s">
        <v>22</v>
      </c>
      <c r="F22" s="4" t="s">
        <v>21</v>
      </c>
      <c r="G22" s="16">
        <v>0.1095</v>
      </c>
      <c r="H22" s="16">
        <v>0.12859999999999999</v>
      </c>
      <c r="I22" s="180">
        <v>9943019.0496677589</v>
      </c>
      <c r="J22" s="180">
        <v>9445385.6300109606</v>
      </c>
      <c r="K22" s="5">
        <v>2.7686768957488065E-2</v>
      </c>
      <c r="L22" s="5">
        <v>1</v>
      </c>
      <c r="M22" s="5">
        <v>1</v>
      </c>
      <c r="N22" s="180">
        <v>14350</v>
      </c>
      <c r="O22" s="180">
        <v>13048</v>
      </c>
      <c r="P22" s="180">
        <v>13048</v>
      </c>
      <c r="Q22" s="17">
        <v>3.6037148533810344</v>
      </c>
      <c r="R22" s="18">
        <v>49086</v>
      </c>
      <c r="S22" s="6">
        <v>0.4520669113936035</v>
      </c>
      <c r="T22" s="3" t="s">
        <v>199</v>
      </c>
      <c r="U22" s="4" t="s">
        <v>146</v>
      </c>
      <c r="V22" s="4" t="s">
        <v>52</v>
      </c>
      <c r="W22" s="4" t="s">
        <v>56</v>
      </c>
      <c r="X22" s="4" t="s">
        <v>58</v>
      </c>
      <c r="Y22" s="6">
        <v>0</v>
      </c>
      <c r="Z22" s="6">
        <v>0</v>
      </c>
      <c r="AA22" s="6">
        <v>0</v>
      </c>
      <c r="AB22" s="128"/>
      <c r="AD22" s="60"/>
    </row>
    <row r="23" spans="1:30" ht="75" customHeight="1" x14ac:dyDescent="0.3">
      <c r="A23" s="128"/>
      <c r="B23" s="179" t="s">
        <v>236</v>
      </c>
      <c r="C23" s="2" t="s">
        <v>200</v>
      </c>
      <c r="D23" s="3" t="s">
        <v>20</v>
      </c>
      <c r="E23" s="4" t="s">
        <v>22</v>
      </c>
      <c r="F23" s="4" t="s">
        <v>21</v>
      </c>
      <c r="G23" s="16">
        <v>0.09</v>
      </c>
      <c r="H23" s="16">
        <v>0.1017</v>
      </c>
      <c r="I23" s="180">
        <v>8665889.9051926695</v>
      </c>
      <c r="J23" s="180">
        <v>7957145.1600070391</v>
      </c>
      <c r="K23" s="5">
        <v>2.3324366863997869E-2</v>
      </c>
      <c r="L23" s="5">
        <v>0.99859556877734923</v>
      </c>
      <c r="M23" s="5">
        <v>4.1949599598733935E-2</v>
      </c>
      <c r="N23" s="180">
        <v>289086</v>
      </c>
      <c r="O23" s="180">
        <v>289085</v>
      </c>
      <c r="P23" s="180">
        <v>12127</v>
      </c>
      <c r="Q23" s="17">
        <v>4</v>
      </c>
      <c r="R23" s="18">
        <v>52489</v>
      </c>
      <c r="S23" s="6">
        <v>0.46693596168813117</v>
      </c>
      <c r="T23" s="3" t="s">
        <v>201</v>
      </c>
      <c r="U23" s="4" t="s">
        <v>146</v>
      </c>
      <c r="V23" s="4" t="s">
        <v>191</v>
      </c>
      <c r="W23" s="4" t="s">
        <v>56</v>
      </c>
      <c r="X23" s="4" t="s">
        <v>58</v>
      </c>
      <c r="Y23" s="6">
        <v>0.54509177518389929</v>
      </c>
      <c r="Z23" s="6">
        <v>0</v>
      </c>
      <c r="AA23" s="6">
        <v>0</v>
      </c>
      <c r="AB23" s="128"/>
      <c r="AD23" s="60"/>
    </row>
    <row r="24" spans="1:30" ht="75" customHeight="1" x14ac:dyDescent="0.3">
      <c r="A24" s="128"/>
      <c r="B24" s="179" t="s">
        <v>157</v>
      </c>
      <c r="C24" s="2" t="s">
        <v>156</v>
      </c>
      <c r="D24" s="3" t="s">
        <v>26</v>
      </c>
      <c r="E24" s="4" t="s">
        <v>22</v>
      </c>
      <c r="F24" s="4" t="s">
        <v>21</v>
      </c>
      <c r="G24" s="16">
        <v>0.09</v>
      </c>
      <c r="H24" s="16">
        <v>0.1207</v>
      </c>
      <c r="I24" s="180">
        <v>8354292.8479814399</v>
      </c>
      <c r="J24" s="180">
        <v>7855071.9199423501</v>
      </c>
      <c r="K24" s="5">
        <v>2.3025164870017455E-2</v>
      </c>
      <c r="L24" s="5">
        <v>1</v>
      </c>
      <c r="M24" s="5">
        <v>1</v>
      </c>
      <c r="N24" s="180">
        <v>7860</v>
      </c>
      <c r="O24" s="180">
        <v>7797</v>
      </c>
      <c r="P24" s="180">
        <v>7797</v>
      </c>
      <c r="Q24" s="17">
        <v>1.6723489842162802</v>
      </c>
      <c r="R24" s="18">
        <v>46555</v>
      </c>
      <c r="S24" s="6">
        <v>0.72702367835739701</v>
      </c>
      <c r="T24" s="3" t="s">
        <v>155</v>
      </c>
      <c r="U24" s="4" t="s">
        <v>18</v>
      </c>
      <c r="V24" s="4" t="s">
        <v>52</v>
      </c>
      <c r="W24" s="4" t="s">
        <v>57</v>
      </c>
      <c r="X24" s="4" t="s">
        <v>58</v>
      </c>
      <c r="Y24" s="6">
        <v>1</v>
      </c>
      <c r="Z24" s="6">
        <v>1</v>
      </c>
      <c r="AA24" s="6">
        <v>0</v>
      </c>
      <c r="AB24" s="128"/>
      <c r="AD24" s="60"/>
    </row>
    <row r="25" spans="1:30" ht="75" customHeight="1" x14ac:dyDescent="0.3">
      <c r="A25" s="128"/>
      <c r="B25" s="179" t="s">
        <v>211</v>
      </c>
      <c r="C25" s="2" t="s">
        <v>212</v>
      </c>
      <c r="D25" s="3" t="s">
        <v>24</v>
      </c>
      <c r="E25" s="4" t="s">
        <v>22</v>
      </c>
      <c r="F25" s="4" t="s">
        <v>23</v>
      </c>
      <c r="G25" s="16">
        <v>3.6999999999999998E-2</v>
      </c>
      <c r="H25" s="16">
        <v>3.395426538854128E-2</v>
      </c>
      <c r="I25" s="180">
        <v>6613585.9546275791</v>
      </c>
      <c r="J25" s="180">
        <v>6695944.6300039403</v>
      </c>
      <c r="K25" s="5">
        <v>1.9627475169887467E-2</v>
      </c>
      <c r="L25" s="5">
        <v>0.97932170542635655</v>
      </c>
      <c r="M25" s="5">
        <v>5.6182170542635662E-2</v>
      </c>
      <c r="N25" s="180">
        <v>126000</v>
      </c>
      <c r="O25" s="180">
        <v>103200</v>
      </c>
      <c r="P25" s="180">
        <v>5798</v>
      </c>
      <c r="Q25" s="17">
        <v>4.4304043001700668</v>
      </c>
      <c r="R25" s="18">
        <v>47661</v>
      </c>
      <c r="S25" s="6">
        <v>0.8</v>
      </c>
      <c r="T25" s="3" t="s">
        <v>213</v>
      </c>
      <c r="U25" s="4" t="s">
        <v>146</v>
      </c>
      <c r="V25" s="4" t="s">
        <v>52</v>
      </c>
      <c r="W25" s="4" t="s">
        <v>67</v>
      </c>
      <c r="X25" s="4" t="s">
        <v>58</v>
      </c>
      <c r="Y25" s="6">
        <v>1</v>
      </c>
      <c r="Z25" s="6">
        <v>1</v>
      </c>
      <c r="AA25" s="6">
        <v>1</v>
      </c>
      <c r="AB25" s="128"/>
      <c r="AD25" s="60"/>
    </row>
    <row r="26" spans="1:30" ht="75" customHeight="1" x14ac:dyDescent="0.3">
      <c r="A26" s="128"/>
      <c r="B26" s="179" t="s">
        <v>215</v>
      </c>
      <c r="C26" s="2" t="s">
        <v>190</v>
      </c>
      <c r="D26" s="3" t="s">
        <v>20</v>
      </c>
      <c r="E26" s="4" t="s">
        <v>22</v>
      </c>
      <c r="F26" s="4" t="s">
        <v>21</v>
      </c>
      <c r="G26" s="16">
        <v>0.11862711387172041</v>
      </c>
      <c r="H26" s="16">
        <v>0.14780846956530641</v>
      </c>
      <c r="I26" s="180">
        <v>6343662.3546754001</v>
      </c>
      <c r="J26" s="180">
        <v>5851774.5100016706</v>
      </c>
      <c r="K26" s="5">
        <v>1.7153003084909111E-2</v>
      </c>
      <c r="L26" s="5">
        <v>1</v>
      </c>
      <c r="M26" s="5">
        <v>0.1343749455071756</v>
      </c>
      <c r="N26" s="180">
        <v>57717</v>
      </c>
      <c r="O26" s="180">
        <v>57347</v>
      </c>
      <c r="P26" s="180">
        <v>7706</v>
      </c>
      <c r="Q26" s="17">
        <v>3.685621228727916</v>
      </c>
      <c r="R26" s="18">
        <v>48928</v>
      </c>
      <c r="S26" s="6">
        <v>0.39788004079087791</v>
      </c>
      <c r="T26" s="3" t="s">
        <v>203</v>
      </c>
      <c r="U26" s="4" t="s">
        <v>146</v>
      </c>
      <c r="V26" s="4" t="s">
        <v>191</v>
      </c>
      <c r="W26" s="4" t="s">
        <v>56</v>
      </c>
      <c r="X26" s="4" t="s">
        <v>58</v>
      </c>
      <c r="Y26" s="6">
        <v>0.38954843640590775</v>
      </c>
      <c r="Z26" s="6">
        <v>0</v>
      </c>
      <c r="AA26" s="6">
        <v>0</v>
      </c>
      <c r="AB26" s="128"/>
      <c r="AD26" s="60"/>
    </row>
    <row r="27" spans="1:30" ht="75" customHeight="1" x14ac:dyDescent="0.3">
      <c r="A27" s="128"/>
      <c r="B27" s="179" t="s">
        <v>240</v>
      </c>
      <c r="C27" s="2" t="s">
        <v>242</v>
      </c>
      <c r="D27" s="3" t="s">
        <v>24</v>
      </c>
      <c r="E27" s="4" t="s">
        <v>22</v>
      </c>
      <c r="F27" s="4" t="s">
        <v>21</v>
      </c>
      <c r="G27" s="16">
        <v>0.10499999999999998</v>
      </c>
      <c r="H27" s="16">
        <v>0.10487558205907899</v>
      </c>
      <c r="I27" s="180">
        <v>5473889.7054025801</v>
      </c>
      <c r="J27" s="180">
        <v>5407854.3899980802</v>
      </c>
      <c r="K27" s="5">
        <v>1.5851763063636889E-2</v>
      </c>
      <c r="L27" s="5">
        <v>1</v>
      </c>
      <c r="M27" s="5">
        <v>0.28011711471919082</v>
      </c>
      <c r="N27" s="180">
        <v>60000</v>
      </c>
      <c r="O27" s="180">
        <v>18785</v>
      </c>
      <c r="P27" s="180">
        <v>5262</v>
      </c>
      <c r="Q27" s="17">
        <v>3.6082284204721078</v>
      </c>
      <c r="R27" s="18">
        <v>47417</v>
      </c>
      <c r="S27" s="6">
        <v>0.63801447725956595</v>
      </c>
      <c r="T27" s="3" t="s">
        <v>255</v>
      </c>
      <c r="U27" s="4" t="s">
        <v>172</v>
      </c>
      <c r="V27" s="4" t="s">
        <v>243</v>
      </c>
      <c r="W27" s="4" t="s">
        <v>56</v>
      </c>
      <c r="X27" s="4" t="s">
        <v>58</v>
      </c>
      <c r="Y27" s="6" t="s">
        <v>210</v>
      </c>
      <c r="Z27" s="6" t="s">
        <v>210</v>
      </c>
      <c r="AA27" s="6" t="s">
        <v>210</v>
      </c>
      <c r="AB27" s="128"/>
      <c r="AD27" s="60"/>
    </row>
    <row r="28" spans="1:30" ht="75" customHeight="1" x14ac:dyDescent="0.3">
      <c r="A28" s="128"/>
      <c r="B28" s="179" t="s">
        <v>206</v>
      </c>
      <c r="C28" s="2" t="s">
        <v>184</v>
      </c>
      <c r="D28" s="3" t="s">
        <v>17</v>
      </c>
      <c r="E28" s="4" t="s">
        <v>22</v>
      </c>
      <c r="F28" s="4" t="s">
        <v>21</v>
      </c>
      <c r="G28" s="16">
        <v>0.1</v>
      </c>
      <c r="H28" s="16">
        <v>0.13089999999999999</v>
      </c>
      <c r="I28" s="180">
        <v>4997150.0723525994</v>
      </c>
      <c r="J28" s="180">
        <v>4340745.5199565804</v>
      </c>
      <c r="K28" s="5">
        <v>1.2723802184681133E-2</v>
      </c>
      <c r="L28" s="5">
        <v>0.43297380585516176</v>
      </c>
      <c r="M28" s="5">
        <v>0.18764252696456085</v>
      </c>
      <c r="N28" s="180">
        <v>32450</v>
      </c>
      <c r="O28" s="180">
        <v>32450</v>
      </c>
      <c r="P28" s="180">
        <v>6089</v>
      </c>
      <c r="Q28" s="17">
        <v>5.0939831292401987</v>
      </c>
      <c r="R28" s="18">
        <v>48869</v>
      </c>
      <c r="S28" s="6">
        <v>0.53780594500496037</v>
      </c>
      <c r="T28" s="3" t="s">
        <v>185</v>
      </c>
      <c r="U28" s="4" t="s">
        <v>18</v>
      </c>
      <c r="V28" s="4" t="s">
        <v>25</v>
      </c>
      <c r="W28" s="4" t="s">
        <v>56</v>
      </c>
      <c r="X28" s="4" t="s">
        <v>58</v>
      </c>
      <c r="Y28" s="6">
        <v>0.1090118082271616</v>
      </c>
      <c r="Z28" s="6">
        <v>0</v>
      </c>
      <c r="AA28" s="6">
        <v>0</v>
      </c>
      <c r="AB28" s="128"/>
      <c r="AD28" s="60"/>
    </row>
    <row r="29" spans="1:30" ht="75" customHeight="1" x14ac:dyDescent="0.3">
      <c r="A29" s="128"/>
      <c r="B29" s="179" t="s">
        <v>151</v>
      </c>
      <c r="C29" s="2" t="s">
        <v>150</v>
      </c>
      <c r="D29" s="3" t="s">
        <v>26</v>
      </c>
      <c r="E29" s="4" t="s">
        <v>22</v>
      </c>
      <c r="F29" s="4" t="s">
        <v>21</v>
      </c>
      <c r="G29" s="16">
        <v>9.5000000000000001E-2</v>
      </c>
      <c r="H29" s="16">
        <v>0.1173</v>
      </c>
      <c r="I29" s="180">
        <v>4043573.2635222399</v>
      </c>
      <c r="J29" s="180">
        <v>3754792.4299975997</v>
      </c>
      <c r="K29" s="5">
        <v>1.1006228285943269E-2</v>
      </c>
      <c r="L29" s="5">
        <v>1</v>
      </c>
      <c r="M29" s="5">
        <v>1</v>
      </c>
      <c r="N29" s="180">
        <v>5292</v>
      </c>
      <c r="O29" s="180">
        <v>3176</v>
      </c>
      <c r="P29" s="180">
        <v>3176</v>
      </c>
      <c r="Q29" s="17">
        <v>3.856715935071521</v>
      </c>
      <c r="R29" s="18">
        <v>47744</v>
      </c>
      <c r="S29" s="6">
        <v>0.44047639036189978</v>
      </c>
      <c r="T29" s="3" t="s">
        <v>149</v>
      </c>
      <c r="U29" s="4" t="s">
        <v>18</v>
      </c>
      <c r="V29" s="4" t="s">
        <v>53</v>
      </c>
      <c r="W29" s="4" t="s">
        <v>57</v>
      </c>
      <c r="X29" s="4" t="s">
        <v>58</v>
      </c>
      <c r="Y29" s="6">
        <v>1</v>
      </c>
      <c r="Z29" s="6">
        <v>1</v>
      </c>
      <c r="AA29" s="6">
        <v>0</v>
      </c>
      <c r="AB29" s="128"/>
      <c r="AD29" s="60"/>
    </row>
    <row r="30" spans="1:30" ht="75" customHeight="1" x14ac:dyDescent="0.3">
      <c r="A30" s="128"/>
      <c r="B30" s="179" t="s">
        <v>154</v>
      </c>
      <c r="C30" s="2" t="s">
        <v>153</v>
      </c>
      <c r="D30" s="3" t="s">
        <v>24</v>
      </c>
      <c r="E30" s="4" t="s">
        <v>51</v>
      </c>
      <c r="F30" s="4" t="s">
        <v>21</v>
      </c>
      <c r="G30" s="16">
        <v>9.5000000000000001E-2</v>
      </c>
      <c r="H30" s="16">
        <v>0.11900000000000001</v>
      </c>
      <c r="I30" s="180">
        <v>2302365.1920799999</v>
      </c>
      <c r="J30" s="180">
        <v>2212639.7799999998</v>
      </c>
      <c r="K30" s="5">
        <v>6.4857962157058198E-3</v>
      </c>
      <c r="L30" s="5">
        <v>1</v>
      </c>
      <c r="M30" s="5">
        <v>1</v>
      </c>
      <c r="N30" s="180">
        <v>8000</v>
      </c>
      <c r="O30" s="180">
        <v>8000</v>
      </c>
      <c r="P30" s="180">
        <v>8000</v>
      </c>
      <c r="Q30" s="17">
        <v>2.0775199991955811</v>
      </c>
      <c r="R30" s="18">
        <v>48515</v>
      </c>
      <c r="S30" s="6">
        <v>0.24889003054959435</v>
      </c>
      <c r="T30" s="3" t="s">
        <v>152</v>
      </c>
      <c r="U30" s="4" t="s">
        <v>18</v>
      </c>
      <c r="V30" s="4" t="s">
        <v>25</v>
      </c>
      <c r="W30" s="4" t="s">
        <v>56</v>
      </c>
      <c r="X30" s="4" t="s">
        <v>58</v>
      </c>
      <c r="Y30" s="6">
        <v>1</v>
      </c>
      <c r="Z30" s="6">
        <v>0</v>
      </c>
      <c r="AA30" s="6">
        <v>0</v>
      </c>
      <c r="AB30" s="128"/>
      <c r="AD30" s="60"/>
    </row>
    <row r="31" spans="1:30" s="130" customFormat="1" ht="18.75" customHeight="1" x14ac:dyDescent="0.3">
      <c r="A31" s="128"/>
      <c r="B31" s="138"/>
      <c r="C31" s="128"/>
      <c r="D31" s="128"/>
      <c r="E31" s="128"/>
      <c r="F31" s="128"/>
      <c r="G31" s="128"/>
      <c r="H31" s="128"/>
      <c r="I31" s="128"/>
      <c r="J31" s="128"/>
      <c r="K31" s="128"/>
      <c r="L31" s="128"/>
      <c r="M31" s="128"/>
      <c r="N31" s="128"/>
      <c r="O31" s="128"/>
      <c r="P31" s="128"/>
      <c r="Q31" s="128"/>
      <c r="R31" s="128"/>
      <c r="S31" s="128"/>
      <c r="T31" s="128"/>
      <c r="U31" s="128"/>
      <c r="V31" s="128"/>
      <c r="W31" s="128"/>
      <c r="X31" s="128"/>
      <c r="Y31" s="128"/>
      <c r="Z31" s="128"/>
      <c r="AA31" s="128"/>
      <c r="AB31" s="128"/>
      <c r="AD31" s="139"/>
    </row>
  </sheetData>
  <autoFilter ref="B6:AA30" xr:uid="{66D057F3-EF5F-4C97-8E83-64FDFD5C20B4}"/>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35F28-0365-454B-9078-8BFECE4B75D5}">
  <sheetPr>
    <tabColor theme="1" tint="0.79998168889431442"/>
  </sheetPr>
  <dimension ref="A1:W38"/>
  <sheetViews>
    <sheetView zoomScaleNormal="100" workbookViewId="0"/>
  </sheetViews>
  <sheetFormatPr defaultColWidth="0" defaultRowHeight="14.4" zeroHeight="1" x14ac:dyDescent="0.3"/>
  <cols>
    <col min="1" max="1" width="4.109375" customWidth="1"/>
    <col min="2" max="2" width="31.6640625" customWidth="1"/>
    <col min="3" max="3" width="16" customWidth="1"/>
    <col min="4" max="4" width="31.6640625" customWidth="1"/>
    <col min="5" max="5" width="14" customWidth="1"/>
    <col min="6" max="7" width="18.44140625" customWidth="1"/>
    <col min="8" max="9" width="21.88671875" customWidth="1"/>
    <col min="10" max="10" width="13.44140625" customWidth="1"/>
    <col min="11" max="11" width="20.33203125" customWidth="1"/>
    <col min="12" max="12" width="22" customWidth="1"/>
    <col min="13" max="13" width="20.33203125" customWidth="1"/>
    <col min="14" max="14" width="16.6640625" customWidth="1"/>
    <col min="15" max="15" width="16.33203125" customWidth="1"/>
    <col min="16" max="16" width="6.88671875" customWidth="1"/>
    <col min="17" max="23" width="0" hidden="1" customWidth="1"/>
    <col min="24" max="16384" width="9.109375" hidden="1"/>
  </cols>
  <sheetData>
    <row r="1" spans="1:16" x14ac:dyDescent="0.3">
      <c r="A1" s="152"/>
      <c r="B1" s="141"/>
      <c r="C1" s="141"/>
      <c r="D1" s="141"/>
      <c r="E1" s="142"/>
      <c r="F1" s="143"/>
      <c r="G1" s="143"/>
      <c r="H1" s="144"/>
      <c r="I1" s="144"/>
      <c r="J1" s="143"/>
      <c r="K1" s="145"/>
      <c r="L1" s="145"/>
      <c r="M1" s="145"/>
      <c r="N1" s="146"/>
      <c r="O1" s="147"/>
      <c r="P1" s="152"/>
    </row>
    <row r="2" spans="1:16" ht="15" x14ac:dyDescent="0.35">
      <c r="A2" s="152"/>
      <c r="B2" s="140" t="s">
        <v>160</v>
      </c>
      <c r="C2" s="141"/>
      <c r="D2" s="141"/>
      <c r="E2" s="142"/>
      <c r="F2" s="143"/>
      <c r="G2" s="143"/>
      <c r="H2" s="144"/>
      <c r="I2" s="144"/>
      <c r="J2" s="143"/>
      <c r="K2" s="145"/>
      <c r="L2" s="145"/>
      <c r="M2" s="145"/>
      <c r="N2" s="146"/>
      <c r="O2" s="147"/>
      <c r="P2" s="152"/>
    </row>
    <row r="3" spans="1:16" ht="15" x14ac:dyDescent="0.35">
      <c r="A3" s="152"/>
      <c r="B3" s="140" t="s">
        <v>216</v>
      </c>
      <c r="C3" s="141"/>
      <c r="D3" s="141"/>
      <c r="E3" s="142"/>
      <c r="F3" s="143"/>
      <c r="G3" s="143"/>
      <c r="H3" s="144"/>
      <c r="I3" s="144"/>
      <c r="J3" s="143"/>
      <c r="K3" s="145"/>
      <c r="L3" s="145"/>
      <c r="M3" s="145"/>
      <c r="N3" s="146"/>
      <c r="O3" s="147"/>
      <c r="P3" s="152"/>
    </row>
    <row r="4" spans="1:16" ht="15" x14ac:dyDescent="0.35">
      <c r="A4" s="152"/>
      <c r="B4" s="148">
        <f>'Carteira de CRIs'!B4</f>
        <v>45870</v>
      </c>
      <c r="C4" s="141"/>
      <c r="D4" s="141"/>
      <c r="E4" s="142"/>
      <c r="F4" s="143"/>
      <c r="G4" s="143"/>
      <c r="H4" s="144"/>
      <c r="I4" s="144"/>
      <c r="J4" s="143"/>
      <c r="K4" s="145"/>
      <c r="L4" s="145"/>
      <c r="M4" s="145"/>
      <c r="N4" s="146"/>
      <c r="O4" s="147"/>
      <c r="P4" s="152"/>
    </row>
    <row r="5" spans="1:16" x14ac:dyDescent="0.3">
      <c r="A5" s="152"/>
      <c r="B5" s="141"/>
      <c r="C5" s="141"/>
      <c r="D5" s="141"/>
      <c r="E5" s="142"/>
      <c r="F5" s="143"/>
      <c r="G5" s="143"/>
      <c r="H5" s="144"/>
      <c r="I5" s="144"/>
      <c r="J5" s="143"/>
      <c r="K5" s="145"/>
      <c r="L5" s="145"/>
      <c r="M5" s="145"/>
      <c r="N5" s="146"/>
      <c r="O5" s="147"/>
      <c r="P5" s="152"/>
    </row>
    <row r="6" spans="1:16" ht="45" customHeight="1" x14ac:dyDescent="0.3">
      <c r="A6" s="152"/>
      <c r="B6" s="154" t="s">
        <v>1</v>
      </c>
      <c r="C6" s="154" t="s">
        <v>9</v>
      </c>
      <c r="D6" s="154" t="s">
        <v>217</v>
      </c>
      <c r="E6" s="155" t="s">
        <v>6</v>
      </c>
      <c r="F6" s="149" t="s">
        <v>218</v>
      </c>
      <c r="G6" s="150" t="s">
        <v>54</v>
      </c>
      <c r="H6" s="150" t="s">
        <v>60</v>
      </c>
      <c r="I6" s="155" t="s">
        <v>55</v>
      </c>
      <c r="J6" s="155" t="s">
        <v>5</v>
      </c>
      <c r="K6" s="155" t="s">
        <v>63</v>
      </c>
      <c r="L6" s="155" t="s">
        <v>64</v>
      </c>
      <c r="M6" s="155" t="s">
        <v>65</v>
      </c>
      <c r="N6" s="151" t="s">
        <v>66</v>
      </c>
      <c r="O6" s="155" t="s">
        <v>7</v>
      </c>
      <c r="P6" s="152"/>
    </row>
    <row r="7" spans="1:16" x14ac:dyDescent="0.3">
      <c r="A7" s="152"/>
      <c r="B7" s="156" t="s">
        <v>230</v>
      </c>
      <c r="C7" s="156" t="s">
        <v>232</v>
      </c>
      <c r="D7" s="156" t="s">
        <v>230</v>
      </c>
      <c r="E7" s="157" t="s">
        <v>21</v>
      </c>
      <c r="F7" s="158">
        <v>9.9000000000000005E-2</v>
      </c>
      <c r="G7" s="158">
        <v>0.10339999999999999</v>
      </c>
      <c r="H7" s="159">
        <v>23805449.903460003</v>
      </c>
      <c r="I7" s="159">
        <v>23518344.819900002</v>
      </c>
      <c r="J7" s="158">
        <v>6.8938104255077626E-2</v>
      </c>
      <c r="K7" s="160">
        <v>43000</v>
      </c>
      <c r="L7" s="160">
        <v>43000</v>
      </c>
      <c r="M7" s="160">
        <v>23000</v>
      </c>
      <c r="N7" s="177">
        <v>4.1019258983991556</v>
      </c>
      <c r="O7" s="161">
        <v>49322</v>
      </c>
      <c r="P7" s="152"/>
    </row>
    <row r="8" spans="1:16" x14ac:dyDescent="0.3">
      <c r="A8" s="152"/>
      <c r="B8" s="162" t="s">
        <v>143</v>
      </c>
      <c r="C8" s="162" t="s">
        <v>145</v>
      </c>
      <c r="D8" s="162" t="s">
        <v>143</v>
      </c>
      <c r="E8" s="163" t="s">
        <v>23</v>
      </c>
      <c r="F8" s="164">
        <v>4.9500000000000002E-2</v>
      </c>
      <c r="G8" s="164">
        <v>4.9500000000000002E-2</v>
      </c>
      <c r="H8" s="165">
        <v>8510148.9609500989</v>
      </c>
      <c r="I8" s="165">
        <v>8458875.9700187705</v>
      </c>
      <c r="J8" s="164">
        <v>2.4795064362203884E-2</v>
      </c>
      <c r="K8" s="166">
        <v>150000</v>
      </c>
      <c r="L8" s="166">
        <v>50000</v>
      </c>
      <c r="M8" s="166">
        <v>9897</v>
      </c>
      <c r="N8" s="178">
        <v>0.20132200206084194</v>
      </c>
      <c r="O8" s="167">
        <v>46017</v>
      </c>
      <c r="P8" s="152"/>
    </row>
    <row r="9" spans="1:16" x14ac:dyDescent="0.3">
      <c r="A9" s="152"/>
      <c r="B9" s="156" t="s">
        <v>244</v>
      </c>
      <c r="C9" s="156" t="s">
        <v>245</v>
      </c>
      <c r="D9" s="156" t="s">
        <v>143</v>
      </c>
      <c r="E9" s="157" t="s">
        <v>23</v>
      </c>
      <c r="F9" s="158">
        <v>4.9500000000000002E-2</v>
      </c>
      <c r="G9" s="158">
        <v>4.9500000000000002E-2</v>
      </c>
      <c r="H9" s="159">
        <v>18232063.212384451</v>
      </c>
      <c r="I9" s="159">
        <v>14644349.5799898</v>
      </c>
      <c r="J9" s="158">
        <v>4.2926222309611989E-2</v>
      </c>
      <c r="K9" s="160">
        <v>100000</v>
      </c>
      <c r="L9" s="160">
        <v>91971</v>
      </c>
      <c r="M9" s="160">
        <v>18205</v>
      </c>
      <c r="N9" s="177">
        <v>0.20132200206029849</v>
      </c>
      <c r="O9" s="161">
        <v>46017</v>
      </c>
      <c r="P9" s="152"/>
    </row>
    <row r="10" spans="1:16" x14ac:dyDescent="0.3">
      <c r="A10" s="152"/>
      <c r="B10" s="162" t="s">
        <v>193</v>
      </c>
      <c r="C10" s="162" t="s">
        <v>194</v>
      </c>
      <c r="D10" s="162" t="s">
        <v>193</v>
      </c>
      <c r="E10" s="163" t="s">
        <v>21</v>
      </c>
      <c r="F10" s="164">
        <v>0.11</v>
      </c>
      <c r="G10" s="164">
        <v>0.1283</v>
      </c>
      <c r="H10" s="165">
        <v>22733897.735645119</v>
      </c>
      <c r="I10" s="165">
        <v>21566144.509932481</v>
      </c>
      <c r="J10" s="164">
        <v>6.3215720748672849E-2</v>
      </c>
      <c r="K10" s="166">
        <v>21250</v>
      </c>
      <c r="L10" s="166">
        <v>21250</v>
      </c>
      <c r="M10" s="166">
        <v>21136</v>
      </c>
      <c r="N10" s="178">
        <v>2.3533044469821296</v>
      </c>
      <c r="O10" s="167">
        <v>46871</v>
      </c>
      <c r="P10" s="152"/>
    </row>
    <row r="11" spans="1:16" x14ac:dyDescent="0.3">
      <c r="A11" s="152"/>
      <c r="B11" s="156" t="s">
        <v>233</v>
      </c>
      <c r="C11" s="156" t="s">
        <v>235</v>
      </c>
      <c r="D11" s="156" t="s">
        <v>233</v>
      </c>
      <c r="E11" s="157" t="s">
        <v>21</v>
      </c>
      <c r="F11" s="158">
        <v>0.105</v>
      </c>
      <c r="G11" s="158">
        <v>0.1036</v>
      </c>
      <c r="H11" s="159">
        <v>18940264.957955901</v>
      </c>
      <c r="I11" s="159">
        <v>19222051.679995298</v>
      </c>
      <c r="J11" s="158">
        <v>5.6344603026261784E-2</v>
      </c>
      <c r="K11" s="160">
        <v>100000</v>
      </c>
      <c r="L11" s="160">
        <v>47635</v>
      </c>
      <c r="M11" s="160">
        <v>20155</v>
      </c>
      <c r="N11" s="177">
        <v>8.9789405078944782</v>
      </c>
      <c r="O11" s="161">
        <v>50910</v>
      </c>
      <c r="P11" s="152"/>
    </row>
    <row r="12" spans="1:16" x14ac:dyDescent="0.3">
      <c r="A12" s="152"/>
      <c r="B12" s="162" t="s">
        <v>196</v>
      </c>
      <c r="C12" s="162" t="s">
        <v>174</v>
      </c>
      <c r="D12" s="162" t="s">
        <v>196</v>
      </c>
      <c r="E12" s="163" t="s">
        <v>21</v>
      </c>
      <c r="F12" s="164">
        <v>0.124</v>
      </c>
      <c r="G12" s="164">
        <v>0.11810000000000001</v>
      </c>
      <c r="H12" s="165">
        <v>18286398.361845899</v>
      </c>
      <c r="I12" s="165">
        <v>18786323.86010094</v>
      </c>
      <c r="J12" s="164">
        <v>5.5067376669358549E-2</v>
      </c>
      <c r="K12" s="166">
        <v>81000</v>
      </c>
      <c r="L12" s="166">
        <v>81000</v>
      </c>
      <c r="M12" s="166">
        <v>21918</v>
      </c>
      <c r="N12" s="178">
        <v>5.6532400352217111</v>
      </c>
      <c r="O12" s="167">
        <v>49536</v>
      </c>
      <c r="P12" s="152"/>
    </row>
    <row r="13" spans="1:16" x14ac:dyDescent="0.3">
      <c r="A13" s="152"/>
      <c r="B13" s="156" t="s">
        <v>168</v>
      </c>
      <c r="C13" s="156" t="s">
        <v>171</v>
      </c>
      <c r="D13" s="156" t="s">
        <v>168</v>
      </c>
      <c r="E13" s="157" t="s">
        <v>21</v>
      </c>
      <c r="F13" s="158">
        <v>9.8000000000000004E-2</v>
      </c>
      <c r="G13" s="158">
        <v>0.1421</v>
      </c>
      <c r="H13" s="159">
        <v>17862572.971326601</v>
      </c>
      <c r="I13" s="159">
        <v>17446811.839955643</v>
      </c>
      <c r="J13" s="158">
        <v>5.1140934566274408E-2</v>
      </c>
      <c r="K13" s="160">
        <v>40000</v>
      </c>
      <c r="L13" s="160">
        <v>40000</v>
      </c>
      <c r="M13" s="160">
        <v>29844</v>
      </c>
      <c r="N13" s="177">
        <v>0.59457736991405341</v>
      </c>
      <c r="O13" s="161">
        <v>46197</v>
      </c>
      <c r="P13" s="152"/>
    </row>
    <row r="14" spans="1:16" x14ac:dyDescent="0.3">
      <c r="A14" s="152"/>
      <c r="B14" s="162" t="s">
        <v>187</v>
      </c>
      <c r="C14" s="162" t="s">
        <v>189</v>
      </c>
      <c r="D14" s="162" t="s">
        <v>187</v>
      </c>
      <c r="E14" s="163" t="s">
        <v>21</v>
      </c>
      <c r="F14" s="164">
        <v>9.5000000000000001E-2</v>
      </c>
      <c r="G14" s="164">
        <v>0.10439999999999999</v>
      </c>
      <c r="H14" s="165">
        <v>17250595.81305648</v>
      </c>
      <c r="I14" s="165">
        <v>16729325.46996576</v>
      </c>
      <c r="J14" s="164">
        <v>4.9037803986519177E-2</v>
      </c>
      <c r="K14" s="166">
        <v>160000</v>
      </c>
      <c r="L14" s="166">
        <v>160000</v>
      </c>
      <c r="M14" s="166">
        <v>20208</v>
      </c>
      <c r="N14" s="178">
        <v>3.9257864164931462</v>
      </c>
      <c r="O14" s="167">
        <v>48928</v>
      </c>
      <c r="P14" s="152"/>
    </row>
    <row r="15" spans="1:16" x14ac:dyDescent="0.3">
      <c r="A15" s="152"/>
      <c r="B15" s="156" t="s">
        <v>208</v>
      </c>
      <c r="C15" s="156" t="s">
        <v>209</v>
      </c>
      <c r="D15" s="156" t="s">
        <v>208</v>
      </c>
      <c r="E15" s="157" t="s">
        <v>21</v>
      </c>
      <c r="F15" s="158">
        <v>7.4999999999999997E-2</v>
      </c>
      <c r="G15" s="158">
        <v>0.1023</v>
      </c>
      <c r="H15" s="159">
        <v>17424148.530403499</v>
      </c>
      <c r="I15" s="159">
        <v>16561784.320016999</v>
      </c>
      <c r="J15" s="158">
        <v>4.8546699304168814E-2</v>
      </c>
      <c r="K15" s="160">
        <v>114500</v>
      </c>
      <c r="L15" s="160">
        <v>94209</v>
      </c>
      <c r="M15" s="160">
        <v>17925</v>
      </c>
      <c r="N15" s="177">
        <v>2.132503683478598</v>
      </c>
      <c r="O15" s="161">
        <v>47486</v>
      </c>
      <c r="P15" s="152"/>
    </row>
    <row r="16" spans="1:16" x14ac:dyDescent="0.3">
      <c r="A16" s="152"/>
      <c r="B16" s="162" t="s">
        <v>159</v>
      </c>
      <c r="C16" s="168" t="s">
        <v>158</v>
      </c>
      <c r="D16" s="162" t="s">
        <v>159</v>
      </c>
      <c r="E16" s="163" t="s">
        <v>21</v>
      </c>
      <c r="F16" s="164">
        <v>8.5999999999999993E-2</v>
      </c>
      <c r="G16" s="164">
        <v>0.12210000000000001</v>
      </c>
      <c r="H16" s="165">
        <v>17490838.5430726</v>
      </c>
      <c r="I16" s="165">
        <v>16348050.849863801</v>
      </c>
      <c r="J16" s="164">
        <v>4.7920193469636059E-2</v>
      </c>
      <c r="K16" s="166">
        <v>16340</v>
      </c>
      <c r="L16" s="166">
        <v>16340</v>
      </c>
      <c r="M16" s="166">
        <v>16340</v>
      </c>
      <c r="N16" s="178">
        <v>1.6755166398983756</v>
      </c>
      <c r="O16" s="167">
        <v>46555</v>
      </c>
      <c r="P16" s="152"/>
    </row>
    <row r="17" spans="1:16" x14ac:dyDescent="0.3">
      <c r="A17" s="152"/>
      <c r="B17" s="156" t="s">
        <v>68</v>
      </c>
      <c r="C17" s="156" t="s">
        <v>71</v>
      </c>
      <c r="D17" s="156" t="s">
        <v>68</v>
      </c>
      <c r="E17" s="157" t="s">
        <v>21</v>
      </c>
      <c r="F17" s="158">
        <v>9.5000000000000001E-2</v>
      </c>
      <c r="G17" s="158">
        <v>0.1007</v>
      </c>
      <c r="H17" s="159">
        <v>15996110.77114974</v>
      </c>
      <c r="I17" s="159">
        <v>15854165.700016951</v>
      </c>
      <c r="J17" s="158">
        <v>4.6472493548110644E-2</v>
      </c>
      <c r="K17" s="160">
        <v>160000</v>
      </c>
      <c r="L17" s="160">
        <v>160000</v>
      </c>
      <c r="M17" s="160">
        <v>15471</v>
      </c>
      <c r="N17" s="177">
        <v>3.334975974772286</v>
      </c>
      <c r="O17" s="161">
        <v>48442</v>
      </c>
      <c r="P17" s="152"/>
    </row>
    <row r="18" spans="1:16" x14ac:dyDescent="0.3">
      <c r="A18" s="152"/>
      <c r="B18" s="162" t="s">
        <v>246</v>
      </c>
      <c r="C18" s="168" t="s">
        <v>247</v>
      </c>
      <c r="D18" s="162" t="s">
        <v>246</v>
      </c>
      <c r="E18" s="163" t="s">
        <v>21</v>
      </c>
      <c r="F18" s="164">
        <v>0.11899999999999999</v>
      </c>
      <c r="G18" s="164">
        <v>9.2300000000000007E-2</v>
      </c>
      <c r="H18" s="165">
        <v>15020966.4264</v>
      </c>
      <c r="I18" s="165">
        <v>14886049.050000001</v>
      </c>
      <c r="J18" s="164">
        <v>4.3634703428906636E-2</v>
      </c>
      <c r="K18" s="166">
        <v>129500</v>
      </c>
      <c r="L18" s="166">
        <v>40000</v>
      </c>
      <c r="M18" s="166">
        <v>15000</v>
      </c>
      <c r="N18" s="178">
        <v>4.0013460998683668</v>
      </c>
      <c r="O18" s="167">
        <v>48330</v>
      </c>
      <c r="P18" s="152"/>
    </row>
    <row r="19" spans="1:16" x14ac:dyDescent="0.3">
      <c r="A19" s="152"/>
      <c r="B19" s="156" t="s">
        <v>204</v>
      </c>
      <c r="C19" s="156" t="s">
        <v>205</v>
      </c>
      <c r="D19" s="156" t="s">
        <v>204</v>
      </c>
      <c r="E19" s="157" t="s">
        <v>21</v>
      </c>
      <c r="F19" s="158">
        <v>0.115</v>
      </c>
      <c r="G19" s="158">
        <v>0.1313</v>
      </c>
      <c r="H19" s="159">
        <v>3966639.7998210997</v>
      </c>
      <c r="I19" s="159">
        <v>3585386.0000142297</v>
      </c>
      <c r="J19" s="158">
        <v>1.0509656004981036E-2</v>
      </c>
      <c r="K19" s="160">
        <v>5323</v>
      </c>
      <c r="L19" s="160">
        <v>5323</v>
      </c>
      <c r="M19" s="160">
        <v>5323</v>
      </c>
      <c r="N19" s="177">
        <v>3.6</v>
      </c>
      <c r="O19" s="161">
        <v>53220</v>
      </c>
      <c r="P19" s="152"/>
    </row>
    <row r="20" spans="1:16" x14ac:dyDescent="0.3">
      <c r="A20" s="152"/>
      <c r="B20" s="162" t="s">
        <v>257</v>
      </c>
      <c r="C20" s="162" t="s">
        <v>258</v>
      </c>
      <c r="D20" s="162" t="s">
        <v>204</v>
      </c>
      <c r="E20" s="163" t="s">
        <v>21</v>
      </c>
      <c r="F20" s="164">
        <v>0.1305</v>
      </c>
      <c r="G20" s="164">
        <v>0.1305</v>
      </c>
      <c r="H20" s="165">
        <v>5836479.0454062</v>
      </c>
      <c r="I20" s="165">
        <v>5827383.88001775</v>
      </c>
      <c r="J20" s="164">
        <v>1.7081508096398874E-2</v>
      </c>
      <c r="K20" s="166">
        <v>5805</v>
      </c>
      <c r="L20" s="166">
        <v>5805</v>
      </c>
      <c r="M20" s="166">
        <v>5805</v>
      </c>
      <c r="N20" s="178">
        <v>3.6</v>
      </c>
      <c r="O20" s="167">
        <v>53678</v>
      </c>
      <c r="P20" s="152"/>
    </row>
    <row r="21" spans="1:16" x14ac:dyDescent="0.3">
      <c r="A21" s="152"/>
      <c r="B21" s="156" t="s">
        <v>238</v>
      </c>
      <c r="C21" s="156" t="s">
        <v>239</v>
      </c>
      <c r="D21" s="156" t="s">
        <v>204</v>
      </c>
      <c r="E21" s="157" t="s">
        <v>21</v>
      </c>
      <c r="F21" s="158">
        <v>0.1255</v>
      </c>
      <c r="G21" s="158">
        <v>0.12359999999999999</v>
      </c>
      <c r="H21" s="159">
        <v>2422819.3746348</v>
      </c>
      <c r="I21" s="159">
        <v>2452049.7199936197</v>
      </c>
      <c r="J21" s="158">
        <v>7.1875661544226303E-3</v>
      </c>
      <c r="K21" s="160">
        <v>5502</v>
      </c>
      <c r="L21" s="160">
        <v>5502</v>
      </c>
      <c r="M21" s="160">
        <v>2502</v>
      </c>
      <c r="N21" s="177">
        <v>3.6</v>
      </c>
      <c r="O21" s="161">
        <v>53524</v>
      </c>
      <c r="P21" s="152"/>
    </row>
    <row r="22" spans="1:16" x14ac:dyDescent="0.3">
      <c r="A22" s="152"/>
      <c r="B22" s="162" t="s">
        <v>251</v>
      </c>
      <c r="C22" s="162" t="s">
        <v>252</v>
      </c>
      <c r="D22" s="162" t="s">
        <v>204</v>
      </c>
      <c r="E22" s="163" t="s">
        <v>21</v>
      </c>
      <c r="F22" s="164">
        <v>0.1285</v>
      </c>
      <c r="G22" s="164">
        <v>0.13070000000000001</v>
      </c>
      <c r="H22" s="165">
        <v>2558269.928475</v>
      </c>
      <c r="I22" s="165">
        <v>2524535.5</v>
      </c>
      <c r="J22" s="164">
        <v>7.4000399614595203E-3</v>
      </c>
      <c r="K22" s="166">
        <v>5328</v>
      </c>
      <c r="L22" s="166">
        <v>5328</v>
      </c>
      <c r="M22" s="166">
        <v>2500</v>
      </c>
      <c r="N22" s="178">
        <v>3.6</v>
      </c>
      <c r="O22" s="167">
        <v>53615</v>
      </c>
      <c r="P22" s="152"/>
    </row>
    <row r="23" spans="1:16" x14ac:dyDescent="0.3">
      <c r="A23" s="152"/>
      <c r="B23" s="156" t="s">
        <v>226</v>
      </c>
      <c r="C23" s="156" t="s">
        <v>227</v>
      </c>
      <c r="D23" s="156" t="s">
        <v>226</v>
      </c>
      <c r="E23" s="157" t="s">
        <v>21</v>
      </c>
      <c r="F23" s="158">
        <v>9.5000000000000001E-2</v>
      </c>
      <c r="G23" s="158">
        <v>0.1042</v>
      </c>
      <c r="H23" s="159">
        <v>14945631.539521439</v>
      </c>
      <c r="I23" s="159">
        <v>14329730.929926399</v>
      </c>
      <c r="J23" s="158">
        <v>4.2003996980204017E-2</v>
      </c>
      <c r="K23" s="160">
        <v>16250</v>
      </c>
      <c r="L23" s="160">
        <v>12060</v>
      </c>
      <c r="M23" s="160">
        <v>13168</v>
      </c>
      <c r="N23" s="177">
        <v>5.0912698412698409</v>
      </c>
      <c r="O23" s="161">
        <v>47771</v>
      </c>
      <c r="P23" s="152"/>
    </row>
    <row r="24" spans="1:16" x14ac:dyDescent="0.3">
      <c r="A24" s="152"/>
      <c r="B24" s="162" t="s">
        <v>179</v>
      </c>
      <c r="C24" s="162" t="s">
        <v>182</v>
      </c>
      <c r="D24" s="162" t="s">
        <v>179</v>
      </c>
      <c r="E24" s="163" t="s">
        <v>21</v>
      </c>
      <c r="F24" s="164">
        <v>0.105</v>
      </c>
      <c r="G24" s="164">
        <v>9.7500000000000003E-2</v>
      </c>
      <c r="H24" s="165">
        <v>13048309.641215097</v>
      </c>
      <c r="I24" s="165">
        <v>12679086.749987701</v>
      </c>
      <c r="J24" s="164">
        <v>3.71655493157933E-2</v>
      </c>
      <c r="K24" s="166">
        <v>107474</v>
      </c>
      <c r="L24" s="166">
        <v>107474</v>
      </c>
      <c r="M24" s="166">
        <v>12145</v>
      </c>
      <c r="N24" s="178">
        <v>4.6929795732432034</v>
      </c>
      <c r="O24" s="167">
        <v>49527</v>
      </c>
      <c r="P24" s="152"/>
    </row>
    <row r="25" spans="1:16" x14ac:dyDescent="0.3">
      <c r="A25" s="152"/>
      <c r="B25" s="156" t="s">
        <v>202</v>
      </c>
      <c r="C25" s="156" t="s">
        <v>186</v>
      </c>
      <c r="D25" s="156" t="s">
        <v>202</v>
      </c>
      <c r="E25" s="157" t="s">
        <v>21</v>
      </c>
      <c r="F25" s="158">
        <v>0.1125</v>
      </c>
      <c r="G25" s="158">
        <v>0.13489999999999999</v>
      </c>
      <c r="H25" s="159">
        <v>11020791.191100299</v>
      </c>
      <c r="I25" s="159">
        <v>9855428.2299498003</v>
      </c>
      <c r="J25" s="158">
        <v>2.8888705561448742E-2</v>
      </c>
      <c r="K25" s="160">
        <v>40120</v>
      </c>
      <c r="L25" s="160">
        <v>40120</v>
      </c>
      <c r="M25" s="160">
        <v>12741</v>
      </c>
      <c r="N25" s="177">
        <v>6.3361741492699597</v>
      </c>
      <c r="O25" s="161">
        <v>49629</v>
      </c>
      <c r="P25" s="152"/>
    </row>
    <row r="26" spans="1:16" x14ac:dyDescent="0.3">
      <c r="A26" s="152"/>
      <c r="B26" s="162" t="s">
        <v>198</v>
      </c>
      <c r="C26" s="162" t="s">
        <v>199</v>
      </c>
      <c r="D26" s="162" t="s">
        <v>198</v>
      </c>
      <c r="E26" s="163" t="s">
        <v>21</v>
      </c>
      <c r="F26" s="164">
        <v>0.1095</v>
      </c>
      <c r="G26" s="164">
        <v>0.12859999999999999</v>
      </c>
      <c r="H26" s="165">
        <v>9943019.0496677589</v>
      </c>
      <c r="I26" s="165">
        <v>9445385.6300109606</v>
      </c>
      <c r="J26" s="164">
        <v>2.7686768957488065E-2</v>
      </c>
      <c r="K26" s="166">
        <v>14350</v>
      </c>
      <c r="L26" s="166">
        <v>13048</v>
      </c>
      <c r="M26" s="166">
        <v>13048</v>
      </c>
      <c r="N26" s="178">
        <v>3.6037148533810344</v>
      </c>
      <c r="O26" s="167">
        <v>49086</v>
      </c>
      <c r="P26" s="152"/>
    </row>
    <row r="27" spans="1:16" x14ac:dyDescent="0.3">
      <c r="A27" s="152"/>
      <c r="B27" s="156" t="s">
        <v>237</v>
      </c>
      <c r="C27" s="156" t="s">
        <v>201</v>
      </c>
      <c r="D27" s="156" t="s">
        <v>236</v>
      </c>
      <c r="E27" s="157" t="s">
        <v>21</v>
      </c>
      <c r="F27" s="158">
        <v>0.09</v>
      </c>
      <c r="G27" s="158">
        <v>0.1017</v>
      </c>
      <c r="H27" s="159">
        <v>8665889.9051926695</v>
      </c>
      <c r="I27" s="159">
        <v>7957145.1600070391</v>
      </c>
      <c r="J27" s="158">
        <v>2.3324366863997869E-2</v>
      </c>
      <c r="K27" s="160">
        <v>12420</v>
      </c>
      <c r="L27" s="160">
        <v>12420</v>
      </c>
      <c r="M27" s="160">
        <v>12127</v>
      </c>
      <c r="N27" s="177">
        <v>4</v>
      </c>
      <c r="O27" s="161">
        <v>53220</v>
      </c>
      <c r="P27" s="152"/>
    </row>
    <row r="28" spans="1:16" x14ac:dyDescent="0.3">
      <c r="A28" s="152"/>
      <c r="B28" s="162" t="s">
        <v>157</v>
      </c>
      <c r="C28" s="162" t="s">
        <v>155</v>
      </c>
      <c r="D28" s="162" t="s">
        <v>157</v>
      </c>
      <c r="E28" s="163" t="s">
        <v>21</v>
      </c>
      <c r="F28" s="164">
        <v>0.09</v>
      </c>
      <c r="G28" s="164">
        <v>0.1207</v>
      </c>
      <c r="H28" s="165">
        <v>8354292.8479814399</v>
      </c>
      <c r="I28" s="165">
        <v>7855071.9199423501</v>
      </c>
      <c r="J28" s="164">
        <v>2.3025164870017455E-2</v>
      </c>
      <c r="K28" s="166">
        <v>7860</v>
      </c>
      <c r="L28" s="166">
        <v>7797</v>
      </c>
      <c r="M28" s="166">
        <v>7797</v>
      </c>
      <c r="N28" s="178">
        <v>1.6723489842162802</v>
      </c>
      <c r="O28" s="167">
        <v>46555</v>
      </c>
      <c r="P28" s="152"/>
    </row>
    <row r="29" spans="1:16" x14ac:dyDescent="0.3">
      <c r="A29" s="152"/>
      <c r="B29" s="156" t="s">
        <v>211</v>
      </c>
      <c r="C29" s="156" t="s">
        <v>219</v>
      </c>
      <c r="D29" s="156" t="s">
        <v>211</v>
      </c>
      <c r="E29" s="157" t="s">
        <v>23</v>
      </c>
      <c r="F29" s="158">
        <v>3.6999999999999998E-2</v>
      </c>
      <c r="G29" s="158">
        <v>3.4200000000000001E-2</v>
      </c>
      <c r="H29" s="159">
        <v>4587861.8195199985</v>
      </c>
      <c r="I29" s="159">
        <v>4639162.9400000004</v>
      </c>
      <c r="J29" s="158">
        <v>1.3598537688902389E-2</v>
      </c>
      <c r="K29" s="160">
        <v>110000</v>
      </c>
      <c r="L29" s="160">
        <v>90400</v>
      </c>
      <c r="M29" s="160">
        <v>4000</v>
      </c>
      <c r="N29" s="177">
        <v>4.7817460317460316</v>
      </c>
      <c r="O29" s="161">
        <v>47661</v>
      </c>
      <c r="P29" s="152"/>
    </row>
    <row r="30" spans="1:16" x14ac:dyDescent="0.3">
      <c r="A30" s="152"/>
      <c r="B30" s="162" t="s">
        <v>220</v>
      </c>
      <c r="C30" s="162" t="s">
        <v>221</v>
      </c>
      <c r="D30" s="162" t="s">
        <v>211</v>
      </c>
      <c r="E30" s="163" t="s">
        <v>23</v>
      </c>
      <c r="F30" s="164">
        <v>3.6999999999999998E-2</v>
      </c>
      <c r="G30" s="164">
        <v>3.3399999999999999E-2</v>
      </c>
      <c r="H30" s="165">
        <v>2025724.1351075801</v>
      </c>
      <c r="I30" s="165">
        <v>2056781.6900039399</v>
      </c>
      <c r="J30" s="164">
        <v>6.0289374809850771E-3</v>
      </c>
      <c r="K30" s="166">
        <v>16000</v>
      </c>
      <c r="L30" s="166">
        <v>12800</v>
      </c>
      <c r="M30" s="166">
        <v>1798</v>
      </c>
      <c r="N30" s="178">
        <v>3.6379373366978651</v>
      </c>
      <c r="O30" s="167">
        <v>47661</v>
      </c>
      <c r="P30" s="152"/>
    </row>
    <row r="31" spans="1:16" x14ac:dyDescent="0.3">
      <c r="A31" s="152"/>
      <c r="B31" s="156" t="s">
        <v>223</v>
      </c>
      <c r="C31" s="156" t="s">
        <v>224</v>
      </c>
      <c r="D31" s="156" t="s">
        <v>215</v>
      </c>
      <c r="E31" s="157" t="s">
        <v>21</v>
      </c>
      <c r="F31" s="158">
        <v>0.14299999999999999</v>
      </c>
      <c r="G31" s="158">
        <v>0.1734</v>
      </c>
      <c r="H31" s="159">
        <v>3665663.6496828902</v>
      </c>
      <c r="I31" s="159">
        <v>3392729.0999906398</v>
      </c>
      <c r="J31" s="158">
        <v>9.9449308272105217E-3</v>
      </c>
      <c r="K31" s="160">
        <v>14237</v>
      </c>
      <c r="L31" s="160">
        <v>14052</v>
      </c>
      <c r="M31" s="160">
        <v>3853</v>
      </c>
      <c r="N31" s="177">
        <v>3.490398484578749</v>
      </c>
      <c r="O31" s="161">
        <v>48928</v>
      </c>
      <c r="P31" s="152"/>
    </row>
    <row r="32" spans="1:16" x14ac:dyDescent="0.3">
      <c r="A32" s="152"/>
      <c r="B32" s="162" t="s">
        <v>215</v>
      </c>
      <c r="C32" s="162" t="s">
        <v>225</v>
      </c>
      <c r="D32" s="162" t="s">
        <v>215</v>
      </c>
      <c r="E32" s="163" t="s">
        <v>21</v>
      </c>
      <c r="F32" s="164">
        <v>8.5000000000000006E-2</v>
      </c>
      <c r="G32" s="164">
        <v>0.1125</v>
      </c>
      <c r="H32" s="165">
        <v>2677998.7049925099</v>
      </c>
      <c r="I32" s="165">
        <v>2459045.4100110303</v>
      </c>
      <c r="J32" s="164">
        <v>7.2080722576985884E-3</v>
      </c>
      <c r="K32" s="166">
        <v>14238</v>
      </c>
      <c r="L32" s="166">
        <v>14053</v>
      </c>
      <c r="M32" s="166">
        <v>3853</v>
      </c>
      <c r="N32" s="178">
        <v>3.954968790329854</v>
      </c>
      <c r="O32" s="167">
        <v>48928</v>
      </c>
      <c r="P32" s="152"/>
    </row>
    <row r="33" spans="1:16" x14ac:dyDescent="0.3">
      <c r="A33" s="152"/>
      <c r="B33" s="156" t="s">
        <v>240</v>
      </c>
      <c r="C33" s="156" t="s">
        <v>241</v>
      </c>
      <c r="D33" s="156" t="s">
        <v>240</v>
      </c>
      <c r="E33" s="157" t="s">
        <v>21</v>
      </c>
      <c r="F33" s="158">
        <v>0.105</v>
      </c>
      <c r="G33" s="158">
        <v>0.1051</v>
      </c>
      <c r="H33" s="159">
        <v>3689402.2536670198</v>
      </c>
      <c r="I33" s="159">
        <v>3674112.1799925598</v>
      </c>
      <c r="J33" s="158">
        <v>1.0769734454053071E-2</v>
      </c>
      <c r="K33" s="160">
        <v>18000</v>
      </c>
      <c r="L33" s="160">
        <v>17069</v>
      </c>
      <c r="M33" s="160">
        <v>3546</v>
      </c>
      <c r="N33" s="177">
        <v>3.5895762281116834</v>
      </c>
      <c r="O33" s="161">
        <v>47417</v>
      </c>
      <c r="P33" s="152"/>
    </row>
    <row r="34" spans="1:16" x14ac:dyDescent="0.3">
      <c r="A34" s="152"/>
      <c r="B34" s="162" t="s">
        <v>253</v>
      </c>
      <c r="C34" s="162" t="s">
        <v>254</v>
      </c>
      <c r="D34" s="162" t="s">
        <v>240</v>
      </c>
      <c r="E34" s="163" t="s">
        <v>21</v>
      </c>
      <c r="F34" s="164">
        <v>0.105</v>
      </c>
      <c r="G34" s="164">
        <v>0.10439999999999999</v>
      </c>
      <c r="H34" s="165">
        <v>1784487.4517355601</v>
      </c>
      <c r="I34" s="165">
        <v>1733742.2100055199</v>
      </c>
      <c r="J34" s="164">
        <v>5.0820286095838189E-3</v>
      </c>
      <c r="K34" s="166">
        <v>42000</v>
      </c>
      <c r="L34" s="166">
        <v>1716</v>
      </c>
      <c r="M34" s="166">
        <v>1716</v>
      </c>
      <c r="N34" s="178">
        <v>3.6477557773879798</v>
      </c>
      <c r="O34" s="167">
        <v>47519</v>
      </c>
      <c r="P34" s="152"/>
    </row>
    <row r="35" spans="1:16" x14ac:dyDescent="0.3">
      <c r="A35" s="152"/>
      <c r="B35" s="156" t="s">
        <v>206</v>
      </c>
      <c r="C35" s="156" t="s">
        <v>185</v>
      </c>
      <c r="D35" s="156" t="s">
        <v>206</v>
      </c>
      <c r="E35" s="157" t="s">
        <v>21</v>
      </c>
      <c r="F35" s="158">
        <v>0.1</v>
      </c>
      <c r="G35" s="158">
        <v>0.13089999999999999</v>
      </c>
      <c r="H35" s="159">
        <v>4997150.0723525994</v>
      </c>
      <c r="I35" s="159">
        <v>4340745.5199565804</v>
      </c>
      <c r="J35" s="158">
        <v>1.2723802184681133E-2</v>
      </c>
      <c r="K35" s="160">
        <v>32450</v>
      </c>
      <c r="L35" s="160">
        <v>32450</v>
      </c>
      <c r="M35" s="160">
        <v>6089</v>
      </c>
      <c r="N35" s="177">
        <v>5.0939831292401987</v>
      </c>
      <c r="O35" s="161">
        <v>48869</v>
      </c>
      <c r="P35" s="152"/>
    </row>
    <row r="36" spans="1:16" x14ac:dyDescent="0.3">
      <c r="A36" s="152"/>
      <c r="B36" s="162" t="s">
        <v>151</v>
      </c>
      <c r="C36" s="162" t="s">
        <v>149</v>
      </c>
      <c r="D36" s="162" t="s">
        <v>151</v>
      </c>
      <c r="E36" s="163" t="s">
        <v>21</v>
      </c>
      <c r="F36" s="164">
        <v>9.5000000000000001E-2</v>
      </c>
      <c r="G36" s="164">
        <v>0.1173</v>
      </c>
      <c r="H36" s="165">
        <v>4043573.2635222399</v>
      </c>
      <c r="I36" s="165">
        <v>3754792.4299975997</v>
      </c>
      <c r="J36" s="164">
        <v>1.1006228285943269E-2</v>
      </c>
      <c r="K36" s="166">
        <v>5292</v>
      </c>
      <c r="L36" s="166">
        <v>3176</v>
      </c>
      <c r="M36" s="166">
        <v>3176</v>
      </c>
      <c r="N36" s="178">
        <v>3.856715935071521</v>
      </c>
      <c r="O36" s="167">
        <v>47744</v>
      </c>
      <c r="P36" s="152"/>
    </row>
    <row r="37" spans="1:16" x14ac:dyDescent="0.3">
      <c r="A37" s="152"/>
      <c r="B37" s="156" t="s">
        <v>154</v>
      </c>
      <c r="C37" s="156" t="s">
        <v>152</v>
      </c>
      <c r="D37" s="156" t="s">
        <v>154</v>
      </c>
      <c r="E37" s="157" t="s">
        <v>21</v>
      </c>
      <c r="F37" s="158">
        <v>9.5000000000000001E-2</v>
      </c>
      <c r="G37" s="158">
        <v>0.11900000000000001</v>
      </c>
      <c r="H37" s="159">
        <v>2302365.1920799999</v>
      </c>
      <c r="I37" s="159">
        <v>2212639.7799999998</v>
      </c>
      <c r="J37" s="158">
        <v>6.4857962157058198E-3</v>
      </c>
      <c r="K37" s="160">
        <v>8000</v>
      </c>
      <c r="L37" s="160">
        <v>8000</v>
      </c>
      <c r="M37" s="160">
        <v>8000</v>
      </c>
      <c r="N37" s="177">
        <v>2.0775199991955811</v>
      </c>
      <c r="O37" s="161">
        <v>48515</v>
      </c>
      <c r="P37" s="152"/>
    </row>
    <row r="38" spans="1:16" x14ac:dyDescent="0.3">
      <c r="A38" s="152"/>
      <c r="B38" s="152"/>
      <c r="C38" s="152"/>
      <c r="D38" s="152"/>
      <c r="E38" s="153"/>
      <c r="F38" s="153"/>
      <c r="G38" s="153"/>
      <c r="H38" s="153"/>
      <c r="I38" s="153"/>
      <c r="J38" s="153"/>
      <c r="K38" s="153"/>
      <c r="L38" s="153"/>
      <c r="M38" s="153"/>
      <c r="N38" s="153"/>
      <c r="O38" s="153"/>
      <c r="P38" s="152"/>
    </row>
  </sheetData>
  <conditionalFormatting sqref="B1:O5">
    <cfRule type="expression" dxfId="3" priority="1">
      <formula>$A1=1</formula>
    </cfRule>
    <cfRule type="expression" dxfId="2" priority="2">
      <formula>$A1=2</formula>
    </cfRule>
  </conditionalFormatting>
  <conditionalFormatting sqref="C6:P6">
    <cfRule type="expression" dxfId="1" priority="3">
      <formula>$A6=1</formula>
    </cfRule>
    <cfRule type="expression" dxfId="0" priority="4">
      <formula>$A6=2</formula>
    </cfRule>
  </conditionalFormatting>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7E0A6-C0AD-4E50-8768-FD6283CF1B5D}">
  <sheetPr codeName="Sheet2">
    <tabColor theme="1" tint="0.79998168889431442"/>
  </sheetPr>
  <dimension ref="A1:AY43"/>
  <sheetViews>
    <sheetView showGridLines="0" zoomScale="85" zoomScaleNormal="85" workbookViewId="0"/>
  </sheetViews>
  <sheetFormatPr defaultColWidth="9.109375" defaultRowHeight="18.75" customHeight="1" x14ac:dyDescent="0.3"/>
  <cols>
    <col min="1" max="1" width="3.5546875" style="7" customWidth="1"/>
    <col min="2" max="2" width="49.33203125" style="7" customWidth="1"/>
    <col min="3" max="35" width="15.109375" style="107" customWidth="1"/>
    <col min="36" max="36" width="13.6640625" style="107" customWidth="1"/>
    <col min="37" max="37" width="13.5546875" style="107" customWidth="1"/>
    <col min="38" max="39" width="12.33203125" style="107" bestFit="1" customWidth="1"/>
    <col min="40" max="45" width="12.33203125" style="107" customWidth="1"/>
    <col min="46" max="46" width="0.88671875" style="107" customWidth="1"/>
    <col min="47" max="47" width="13.5546875" style="107" bestFit="1" customWidth="1"/>
    <col min="48" max="48" width="9.109375" style="107"/>
    <col min="49" max="49" width="23.88671875" style="107" bestFit="1" customWidth="1"/>
    <col min="50" max="50" width="13.88671875" style="107" bestFit="1" customWidth="1"/>
    <col min="51" max="16384" width="9.109375" style="107"/>
  </cols>
  <sheetData>
    <row r="1" spans="1:51" s="170" customFormat="1" ht="18.600000000000001" customHeight="1" x14ac:dyDescent="0.3">
      <c r="A1" s="128"/>
      <c r="B1" s="128"/>
      <c r="C1" s="169"/>
      <c r="D1" s="169"/>
      <c r="E1" s="169"/>
      <c r="F1" s="169"/>
      <c r="G1" s="169"/>
      <c r="H1" s="169"/>
      <c r="I1" s="169"/>
      <c r="J1" s="169"/>
      <c r="K1" s="169"/>
      <c r="L1" s="169"/>
      <c r="M1" s="169"/>
      <c r="N1" s="169"/>
      <c r="O1" s="169"/>
      <c r="P1" s="169"/>
      <c r="Q1" s="169"/>
      <c r="R1" s="169"/>
      <c r="S1" s="169"/>
      <c r="T1" s="169"/>
      <c r="U1" s="169"/>
      <c r="V1" s="169"/>
      <c r="W1" s="169"/>
      <c r="X1" s="169"/>
      <c r="Y1" s="169"/>
      <c r="Z1" s="169"/>
      <c r="AA1" s="169"/>
      <c r="AB1" s="169"/>
      <c r="AC1" s="169"/>
      <c r="AD1" s="169"/>
      <c r="AE1" s="169"/>
      <c r="AF1" s="169"/>
      <c r="AG1" s="169"/>
      <c r="AH1" s="169"/>
      <c r="AI1" s="169"/>
      <c r="AJ1" s="169"/>
      <c r="AK1" s="169"/>
      <c r="AL1" s="169"/>
      <c r="AM1" s="169"/>
      <c r="AN1" s="169"/>
      <c r="AO1" s="169"/>
      <c r="AP1" s="169"/>
      <c r="AQ1" s="169"/>
      <c r="AR1" s="169"/>
      <c r="AS1" s="169"/>
      <c r="AT1" s="169"/>
      <c r="AU1" s="169"/>
    </row>
    <row r="2" spans="1:51" s="170" customFormat="1" ht="18.75" customHeight="1" x14ac:dyDescent="0.3">
      <c r="A2" s="128"/>
      <c r="B2" s="171" t="s">
        <v>160</v>
      </c>
      <c r="C2" s="172"/>
      <c r="D2" s="172"/>
      <c r="E2" s="172"/>
      <c r="F2" s="172"/>
      <c r="G2" s="172"/>
      <c r="H2" s="172"/>
      <c r="I2" s="172"/>
      <c r="J2" s="172"/>
      <c r="K2" s="172"/>
      <c r="L2" s="172"/>
      <c r="M2" s="172"/>
      <c r="N2" s="172"/>
      <c r="O2" s="172"/>
      <c r="P2" s="172"/>
      <c r="Q2" s="172"/>
      <c r="R2" s="172"/>
      <c r="S2" s="172"/>
      <c r="T2" s="172"/>
      <c r="U2" s="172"/>
      <c r="V2" s="172"/>
      <c r="W2" s="172"/>
      <c r="X2" s="172"/>
      <c r="Y2" s="172"/>
      <c r="Z2" s="172"/>
      <c r="AA2" s="172"/>
      <c r="AB2" s="172"/>
      <c r="AC2" s="172"/>
      <c r="AD2" s="172"/>
      <c r="AE2" s="172"/>
      <c r="AF2" s="172"/>
      <c r="AG2" s="172"/>
      <c r="AH2" s="172"/>
      <c r="AI2" s="172"/>
      <c r="AJ2" s="172"/>
      <c r="AK2" s="173"/>
      <c r="AL2" s="173"/>
      <c r="AM2" s="173"/>
      <c r="AN2" s="173"/>
      <c r="AO2" s="173"/>
      <c r="AP2" s="173"/>
      <c r="AQ2" s="173"/>
      <c r="AR2" s="173"/>
      <c r="AS2" s="173"/>
      <c r="AT2" s="173"/>
      <c r="AU2" s="173"/>
    </row>
    <row r="3" spans="1:51" s="170" customFormat="1" ht="18.75" customHeight="1" x14ac:dyDescent="0.3">
      <c r="A3" s="128"/>
      <c r="B3" s="131" t="s">
        <v>167</v>
      </c>
      <c r="C3" s="173"/>
      <c r="D3" s="173"/>
      <c r="E3" s="173"/>
      <c r="F3" s="173"/>
      <c r="G3" s="173"/>
      <c r="H3" s="173"/>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I3" s="173"/>
      <c r="AJ3" s="173"/>
      <c r="AK3" s="173"/>
      <c r="AL3" s="173"/>
      <c r="AM3" s="173"/>
      <c r="AN3" s="173"/>
      <c r="AO3" s="173"/>
      <c r="AP3" s="173"/>
      <c r="AQ3" s="173"/>
      <c r="AR3" s="173"/>
      <c r="AS3" s="173"/>
      <c r="AT3" s="173"/>
      <c r="AU3" s="173"/>
    </row>
    <row r="4" spans="1:51" s="170" customFormat="1" ht="18.75" customHeight="1" x14ac:dyDescent="0.3">
      <c r="A4" s="128"/>
      <c r="B4" s="135">
        <f>'Carteira de CRIs'!B4</f>
        <v>45870</v>
      </c>
      <c r="C4" s="174"/>
      <c r="D4" s="174"/>
      <c r="E4" s="174"/>
      <c r="F4" s="174"/>
      <c r="G4" s="174"/>
      <c r="H4" s="174"/>
      <c r="I4" s="174"/>
      <c r="J4" s="174"/>
      <c r="K4" s="174"/>
      <c r="L4" s="174"/>
      <c r="M4" s="174"/>
      <c r="N4" s="174"/>
      <c r="O4" s="174"/>
      <c r="P4" s="174"/>
      <c r="Q4" s="174"/>
      <c r="R4" s="174"/>
      <c r="S4" s="174"/>
      <c r="T4" s="174"/>
      <c r="U4" s="174"/>
      <c r="V4" s="174"/>
      <c r="W4" s="174"/>
      <c r="X4" s="174"/>
      <c r="Y4" s="174"/>
      <c r="Z4" s="174"/>
      <c r="AA4" s="174"/>
      <c r="AB4" s="174"/>
      <c r="AC4" s="174"/>
      <c r="AD4" s="174"/>
      <c r="AE4" s="174"/>
      <c r="AF4" s="174"/>
      <c r="AG4" s="174"/>
      <c r="AH4" s="174"/>
      <c r="AI4" s="174"/>
      <c r="AJ4" s="174"/>
      <c r="AK4" s="174"/>
      <c r="AL4" s="174"/>
      <c r="AM4" s="174"/>
      <c r="AN4" s="174"/>
      <c r="AO4" s="174"/>
      <c r="AP4" s="174"/>
      <c r="AQ4" s="174"/>
      <c r="AR4" s="174"/>
      <c r="AS4" s="174"/>
      <c r="AT4" s="174"/>
      <c r="AU4" s="174"/>
    </row>
    <row r="5" spans="1:51" s="170" customFormat="1" ht="18.600000000000001" customHeight="1" x14ac:dyDescent="0.3">
      <c r="A5" s="128"/>
      <c r="B5" s="128"/>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69"/>
      <c r="AN5" s="169"/>
      <c r="AO5" s="169"/>
      <c r="AP5" s="169"/>
      <c r="AQ5" s="169"/>
      <c r="AR5" s="169"/>
      <c r="AS5" s="169"/>
      <c r="AT5" s="169"/>
      <c r="AU5" s="169"/>
    </row>
    <row r="7" spans="1:51" ht="18.75" customHeight="1" x14ac:dyDescent="0.3">
      <c r="B7" s="8"/>
      <c r="C7" s="105">
        <v>45870</v>
      </c>
      <c r="D7" s="105">
        <v>45839</v>
      </c>
      <c r="E7" s="105">
        <v>45809</v>
      </c>
      <c r="F7" s="105">
        <v>45778</v>
      </c>
      <c r="G7" s="105">
        <v>45748</v>
      </c>
      <c r="H7" s="105">
        <v>45717</v>
      </c>
      <c r="I7" s="105">
        <v>45689</v>
      </c>
      <c r="J7" s="105">
        <v>45658</v>
      </c>
      <c r="K7" s="105">
        <v>45627</v>
      </c>
      <c r="L7" s="105">
        <v>45597</v>
      </c>
      <c r="M7" s="105">
        <v>45566</v>
      </c>
      <c r="N7" s="105">
        <v>45536</v>
      </c>
      <c r="O7" s="105">
        <v>45505</v>
      </c>
      <c r="P7" s="105">
        <v>45474</v>
      </c>
      <c r="Q7" s="105">
        <v>45444</v>
      </c>
      <c r="R7" s="105">
        <v>45413</v>
      </c>
      <c r="S7" s="105">
        <v>45383</v>
      </c>
      <c r="T7" s="105">
        <v>45352</v>
      </c>
      <c r="U7" s="105">
        <v>45323</v>
      </c>
      <c r="V7" s="105">
        <v>45292</v>
      </c>
      <c r="W7" s="105">
        <v>45261</v>
      </c>
      <c r="X7" s="105">
        <v>45231</v>
      </c>
      <c r="Y7" s="105">
        <v>45200</v>
      </c>
      <c r="Z7" s="105">
        <v>45170</v>
      </c>
      <c r="AA7" s="105">
        <v>45139</v>
      </c>
      <c r="AB7" s="105">
        <v>45108</v>
      </c>
      <c r="AC7" s="105">
        <v>45078</v>
      </c>
      <c r="AD7" s="105">
        <v>45047</v>
      </c>
      <c r="AE7" s="105">
        <v>45017</v>
      </c>
      <c r="AF7" s="105">
        <v>44986</v>
      </c>
      <c r="AG7" s="105">
        <v>44958</v>
      </c>
      <c r="AH7" s="105">
        <v>44927</v>
      </c>
      <c r="AI7" s="105">
        <v>44896</v>
      </c>
      <c r="AJ7" s="105">
        <v>44866</v>
      </c>
      <c r="AK7" s="105">
        <v>44835</v>
      </c>
      <c r="AL7" s="105">
        <v>44805</v>
      </c>
      <c r="AM7" s="105">
        <v>44774</v>
      </c>
      <c r="AN7" s="105">
        <v>44743</v>
      </c>
      <c r="AO7" s="105">
        <v>44713</v>
      </c>
      <c r="AP7" s="105">
        <v>44682</v>
      </c>
      <c r="AQ7" s="105">
        <v>44652</v>
      </c>
      <c r="AR7" s="105">
        <v>44621</v>
      </c>
      <c r="AS7" s="105">
        <v>44593</v>
      </c>
      <c r="AT7" s="106"/>
      <c r="AU7" s="105" t="s">
        <v>33</v>
      </c>
      <c r="AY7" s="108"/>
    </row>
    <row r="8" spans="1:51" ht="18.75" customHeight="1" x14ac:dyDescent="0.3">
      <c r="B8" s="9" t="s">
        <v>28</v>
      </c>
      <c r="C8" s="109">
        <v>3471728</v>
      </c>
      <c r="D8" s="109">
        <v>3471728</v>
      </c>
      <c r="E8" s="109">
        <v>3471728</v>
      </c>
      <c r="F8" s="109">
        <v>3471728</v>
      </c>
      <c r="G8" s="109">
        <v>3471728</v>
      </c>
      <c r="H8" s="109">
        <v>3471728</v>
      </c>
      <c r="I8" s="109">
        <v>3471728</v>
      </c>
      <c r="J8" s="109">
        <v>3471728</v>
      </c>
      <c r="K8" s="109">
        <v>3471728</v>
      </c>
      <c r="L8" s="109">
        <v>3471728</v>
      </c>
      <c r="M8" s="109">
        <v>3471728</v>
      </c>
      <c r="N8" s="109">
        <v>3471728</v>
      </c>
      <c r="O8" s="109">
        <v>3471728</v>
      </c>
      <c r="P8" s="109">
        <v>3471728</v>
      </c>
      <c r="Q8" s="109">
        <v>3471728</v>
      </c>
      <c r="R8" s="109">
        <v>3471728</v>
      </c>
      <c r="S8" s="109">
        <v>3471728</v>
      </c>
      <c r="T8" s="109">
        <v>3471728</v>
      </c>
      <c r="U8" s="109">
        <v>3459775</v>
      </c>
      <c r="V8" s="109">
        <v>3135997</v>
      </c>
      <c r="W8" s="109">
        <v>2371542</v>
      </c>
      <c r="X8" s="109">
        <v>2241755</v>
      </c>
      <c r="Y8" s="109">
        <v>2241755</v>
      </c>
      <c r="Z8" s="109">
        <v>2241755</v>
      </c>
      <c r="AA8" s="109">
        <v>2241755</v>
      </c>
      <c r="AB8" s="109">
        <v>2241755</v>
      </c>
      <c r="AC8" s="109">
        <v>2241755</v>
      </c>
      <c r="AD8" s="109">
        <v>2241755</v>
      </c>
      <c r="AE8" s="109">
        <v>2241755</v>
      </c>
      <c r="AF8" s="109">
        <v>2241755</v>
      </c>
      <c r="AG8" s="109">
        <v>2241755</v>
      </c>
      <c r="AH8" s="109">
        <v>2241755</v>
      </c>
      <c r="AI8" s="109">
        <v>2241755</v>
      </c>
      <c r="AJ8" s="109">
        <v>2241755</v>
      </c>
      <c r="AK8" s="109">
        <v>2241755</v>
      </c>
      <c r="AL8" s="109">
        <v>2241755</v>
      </c>
      <c r="AM8" s="109">
        <v>2241755</v>
      </c>
      <c r="AN8" s="109">
        <v>2241755</v>
      </c>
      <c r="AO8" s="109">
        <v>1804035</v>
      </c>
      <c r="AP8" s="109">
        <v>1376039</v>
      </c>
      <c r="AQ8" s="109">
        <v>772881</v>
      </c>
      <c r="AR8" s="109">
        <v>637004</v>
      </c>
      <c r="AS8" s="109">
        <v>158999</v>
      </c>
      <c r="AT8" s="106"/>
      <c r="AU8" s="110"/>
    </row>
    <row r="9" spans="1:51" ht="18.75" customHeight="1" x14ac:dyDescent="0.3">
      <c r="B9" s="9" t="s">
        <v>29</v>
      </c>
      <c r="C9" s="109">
        <v>3471728</v>
      </c>
      <c r="D9" s="109">
        <v>3471728</v>
      </c>
      <c r="E9" s="109">
        <v>3471728</v>
      </c>
      <c r="F9" s="109">
        <v>3471728</v>
      </c>
      <c r="G9" s="109">
        <v>3471728</v>
      </c>
      <c r="H9" s="109">
        <v>3471728</v>
      </c>
      <c r="I9" s="109">
        <v>3471728</v>
      </c>
      <c r="J9" s="109">
        <v>3471728</v>
      </c>
      <c r="K9" s="109">
        <v>3471728</v>
      </c>
      <c r="L9" s="109">
        <v>3471728</v>
      </c>
      <c r="M9" s="109">
        <v>3471728</v>
      </c>
      <c r="N9" s="109">
        <v>3471728</v>
      </c>
      <c r="O9" s="109">
        <v>3471728</v>
      </c>
      <c r="P9" s="109">
        <v>3471728</v>
      </c>
      <c r="Q9" s="109">
        <v>3471728</v>
      </c>
      <c r="R9" s="109">
        <v>3471728</v>
      </c>
      <c r="S9" s="109">
        <v>3471728</v>
      </c>
      <c r="T9" s="109">
        <v>3471728</v>
      </c>
      <c r="U9" s="109">
        <v>3471728</v>
      </c>
      <c r="V9" s="109">
        <v>3459775</v>
      </c>
      <c r="W9" s="109">
        <v>3135997</v>
      </c>
      <c r="X9" s="109">
        <v>2241755</v>
      </c>
      <c r="Y9" s="109">
        <v>2241755</v>
      </c>
      <c r="Z9" s="109">
        <v>2241755</v>
      </c>
      <c r="AA9" s="109">
        <v>2241755</v>
      </c>
      <c r="AB9" s="109">
        <v>2241755</v>
      </c>
      <c r="AC9" s="109">
        <v>2241755</v>
      </c>
      <c r="AD9" s="109">
        <v>2241755</v>
      </c>
      <c r="AE9" s="109">
        <v>2241755</v>
      </c>
      <c r="AF9" s="109">
        <v>2241755</v>
      </c>
      <c r="AG9" s="109">
        <v>2241755</v>
      </c>
      <c r="AH9" s="109">
        <v>2241755</v>
      </c>
      <c r="AI9" s="109">
        <v>2241755</v>
      </c>
      <c r="AJ9" s="109">
        <v>2241755</v>
      </c>
      <c r="AK9" s="109">
        <v>2241755</v>
      </c>
      <c r="AL9" s="109">
        <v>2241755</v>
      </c>
      <c r="AM9" s="109">
        <v>2241755</v>
      </c>
      <c r="AN9" s="109">
        <v>2241755</v>
      </c>
      <c r="AO9" s="109">
        <v>1804035</v>
      </c>
      <c r="AP9" s="109">
        <v>1376039</v>
      </c>
      <c r="AQ9" s="109">
        <v>772881</v>
      </c>
      <c r="AR9" s="109">
        <v>637004</v>
      </c>
      <c r="AS9" s="109">
        <v>158999</v>
      </c>
      <c r="AT9" s="106"/>
      <c r="AU9" s="106"/>
    </row>
    <row r="10" spans="1:51" ht="18.75" customHeight="1" x14ac:dyDescent="0.3">
      <c r="B10" s="9" t="s">
        <v>30</v>
      </c>
      <c r="C10" s="111">
        <v>83.14</v>
      </c>
      <c r="D10" s="111">
        <v>87.2</v>
      </c>
      <c r="E10" s="111">
        <v>87.85</v>
      </c>
      <c r="F10" s="111">
        <v>88</v>
      </c>
      <c r="G10" s="111">
        <v>89.39</v>
      </c>
      <c r="H10" s="111">
        <v>88.77</v>
      </c>
      <c r="I10" s="111">
        <v>83.75</v>
      </c>
      <c r="J10" s="111">
        <v>79.31</v>
      </c>
      <c r="K10" s="111">
        <v>82.16</v>
      </c>
      <c r="L10" s="111">
        <v>86.96</v>
      </c>
      <c r="M10" s="111">
        <v>86.27</v>
      </c>
      <c r="N10" s="111">
        <v>88.95</v>
      </c>
      <c r="O10" s="111">
        <v>92.95</v>
      </c>
      <c r="P10" s="111">
        <v>93.7</v>
      </c>
      <c r="Q10" s="111">
        <v>93.49</v>
      </c>
      <c r="R10" s="111">
        <v>95.86</v>
      </c>
      <c r="S10" s="111">
        <v>98.38</v>
      </c>
      <c r="T10" s="111">
        <v>100.77</v>
      </c>
      <c r="U10" s="111">
        <v>102</v>
      </c>
      <c r="V10" s="111">
        <v>103.4</v>
      </c>
      <c r="W10" s="111">
        <v>103.8</v>
      </c>
      <c r="X10" s="111">
        <v>102</v>
      </c>
      <c r="Y10" s="111">
        <v>101.32</v>
      </c>
      <c r="Z10" s="111">
        <v>98.55</v>
      </c>
      <c r="AA10" s="111">
        <v>96.68</v>
      </c>
      <c r="AB10" s="111">
        <v>98.5</v>
      </c>
      <c r="AC10" s="111">
        <v>98</v>
      </c>
      <c r="AD10" s="111">
        <v>97</v>
      </c>
      <c r="AE10" s="111">
        <v>94.37</v>
      </c>
      <c r="AF10" s="111">
        <v>98.42</v>
      </c>
      <c r="AG10" s="111">
        <v>92.8</v>
      </c>
      <c r="AH10" s="111">
        <v>93.4</v>
      </c>
      <c r="AI10" s="111">
        <v>97.49</v>
      </c>
      <c r="AJ10" s="111">
        <v>94.06</v>
      </c>
      <c r="AK10" s="111">
        <v>96.51</v>
      </c>
      <c r="AL10" s="111">
        <v>98.95</v>
      </c>
      <c r="AM10" s="111">
        <v>99.45</v>
      </c>
      <c r="AN10" s="111">
        <v>100.83</v>
      </c>
      <c r="AO10" s="111" t="s">
        <v>148</v>
      </c>
      <c r="AP10" s="111" t="s">
        <v>148</v>
      </c>
      <c r="AQ10" s="111" t="s">
        <v>148</v>
      </c>
      <c r="AR10" s="111" t="s">
        <v>148</v>
      </c>
      <c r="AS10" s="111" t="s">
        <v>148</v>
      </c>
      <c r="AT10" s="106"/>
      <c r="AU10" s="111">
        <v>97.49</v>
      </c>
    </row>
    <row r="11" spans="1:51" ht="18.75" customHeight="1" x14ac:dyDescent="0.3">
      <c r="B11" s="9" t="s">
        <v>31</v>
      </c>
      <c r="C11" s="112">
        <v>98.265648499999998</v>
      </c>
      <c r="D11" s="112">
        <v>98.801106500000003</v>
      </c>
      <c r="E11" s="112">
        <v>98.033152599999994</v>
      </c>
      <c r="F11" s="112">
        <v>99.8302513</v>
      </c>
      <c r="G11" s="112">
        <v>99.798351400000001</v>
      </c>
      <c r="H11" s="112">
        <v>97.833602963711442</v>
      </c>
      <c r="I11" s="112">
        <v>98.274522554762356</v>
      </c>
      <c r="J11" s="112">
        <v>98.758143264679717</v>
      </c>
      <c r="K11" s="112">
        <v>97.615756000000005</v>
      </c>
      <c r="L11" s="112">
        <v>98.893096671167797</v>
      </c>
      <c r="M11" s="112">
        <v>99.285338324315731</v>
      </c>
      <c r="N11" s="112">
        <v>99.388790299816122</v>
      </c>
      <c r="O11" s="112">
        <v>99.850466923099958</v>
      </c>
      <c r="P11" s="112">
        <v>99.900929603356019</v>
      </c>
      <c r="Q11" s="112">
        <v>99.362125604310023</v>
      </c>
      <c r="R11" s="112">
        <v>99.778882547826328</v>
      </c>
      <c r="S11" s="112">
        <v>99.640068988699582</v>
      </c>
      <c r="T11" s="112">
        <v>100.47054023529492</v>
      </c>
      <c r="U11" s="112">
        <v>100.80670335924934</v>
      </c>
      <c r="V11" s="112">
        <v>101.10328330599533</v>
      </c>
      <c r="W11" s="112">
        <v>101.79</v>
      </c>
      <c r="X11" s="112">
        <v>101.29870982333038</v>
      </c>
      <c r="Y11" s="112">
        <v>99.586850387308161</v>
      </c>
      <c r="Z11" s="112">
        <v>101.19805597400251</v>
      </c>
      <c r="AA11" s="112">
        <v>101.86291787907243</v>
      </c>
      <c r="AB11" s="112">
        <v>102.15313688605579</v>
      </c>
      <c r="AC11" s="112">
        <v>101.90954661414828</v>
      </c>
      <c r="AD11" s="112">
        <v>101.41430564892238</v>
      </c>
      <c r="AE11" s="112">
        <v>101.31158039571675</v>
      </c>
      <c r="AF11" s="112">
        <v>101.61615841606242</v>
      </c>
      <c r="AG11" s="112">
        <v>101.19022139350642</v>
      </c>
      <c r="AH11" s="112">
        <v>101.0465687329793</v>
      </c>
      <c r="AI11" s="112">
        <v>100.57754743493379</v>
      </c>
      <c r="AJ11" s="112">
        <v>100.73838189721891</v>
      </c>
      <c r="AK11" s="112">
        <v>101.68862788752561</v>
      </c>
      <c r="AL11" s="112">
        <v>101.46225225325693</v>
      </c>
      <c r="AM11" s="112">
        <v>101.36804680707749</v>
      </c>
      <c r="AN11" s="112">
        <v>100.80589192396135</v>
      </c>
      <c r="AO11" s="112">
        <v>102.49711416352787</v>
      </c>
      <c r="AP11" s="112">
        <v>102.48274676807851</v>
      </c>
      <c r="AQ11" s="112">
        <v>102.25894175170562</v>
      </c>
      <c r="AR11" s="112">
        <v>102.54518119195484</v>
      </c>
      <c r="AS11" s="112">
        <v>100.5076852684608</v>
      </c>
      <c r="AT11" s="106"/>
      <c r="AU11" s="106"/>
    </row>
    <row r="12" spans="1:51" ht="18.75" customHeight="1" x14ac:dyDescent="0.3">
      <c r="AT12" s="113"/>
    </row>
    <row r="13" spans="1:51" ht="18.75" customHeight="1" x14ac:dyDescent="0.3">
      <c r="B13" s="10" t="s">
        <v>32</v>
      </c>
      <c r="C13" s="114"/>
      <c r="D13" s="114"/>
      <c r="E13" s="114"/>
      <c r="F13" s="114"/>
      <c r="G13" s="114"/>
      <c r="H13" s="114"/>
      <c r="I13" s="114"/>
      <c r="J13" s="114"/>
      <c r="K13" s="114"/>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4"/>
      <c r="AJ13" s="115"/>
      <c r="AK13" s="115"/>
      <c r="AL13" s="115"/>
      <c r="AM13" s="115"/>
      <c r="AN13" s="115"/>
      <c r="AO13" s="115"/>
      <c r="AP13" s="115"/>
      <c r="AQ13" s="115"/>
      <c r="AR13" s="115"/>
      <c r="AS13" s="115"/>
      <c r="AT13" s="113"/>
      <c r="AU13" s="115"/>
    </row>
    <row r="14" spans="1:51" ht="18.75" customHeight="1" x14ac:dyDescent="0.3">
      <c r="B14" s="11" t="s">
        <v>166</v>
      </c>
      <c r="C14" s="105">
        <v>45870</v>
      </c>
      <c r="D14" s="105">
        <v>45839</v>
      </c>
      <c r="E14" s="105">
        <v>45809</v>
      </c>
      <c r="F14" s="105">
        <v>45778</v>
      </c>
      <c r="G14" s="105">
        <v>45748</v>
      </c>
      <c r="H14" s="105">
        <v>45717</v>
      </c>
      <c r="I14" s="105">
        <v>45689</v>
      </c>
      <c r="J14" s="105">
        <v>45658</v>
      </c>
      <c r="K14" s="105">
        <v>45627</v>
      </c>
      <c r="L14" s="105">
        <v>45597</v>
      </c>
      <c r="M14" s="105">
        <v>45566</v>
      </c>
      <c r="N14" s="105">
        <v>45536</v>
      </c>
      <c r="O14" s="105">
        <v>45505</v>
      </c>
      <c r="P14" s="105">
        <v>45474</v>
      </c>
      <c r="Q14" s="105">
        <v>45444</v>
      </c>
      <c r="R14" s="105">
        <v>45413</v>
      </c>
      <c r="S14" s="105">
        <v>45383</v>
      </c>
      <c r="T14" s="105">
        <v>45352</v>
      </c>
      <c r="U14" s="105">
        <v>45323</v>
      </c>
      <c r="V14" s="105">
        <v>45292</v>
      </c>
      <c r="W14" s="105">
        <v>45261</v>
      </c>
      <c r="X14" s="105">
        <v>45231</v>
      </c>
      <c r="Y14" s="105">
        <v>45200</v>
      </c>
      <c r="Z14" s="105">
        <v>45170</v>
      </c>
      <c r="AA14" s="105">
        <v>45139</v>
      </c>
      <c r="AB14" s="105">
        <v>45108</v>
      </c>
      <c r="AC14" s="105">
        <v>45078</v>
      </c>
      <c r="AD14" s="105">
        <v>45047</v>
      </c>
      <c r="AE14" s="105">
        <v>45017</v>
      </c>
      <c r="AF14" s="105">
        <v>44986</v>
      </c>
      <c r="AG14" s="105">
        <v>44958</v>
      </c>
      <c r="AH14" s="105">
        <v>44927</v>
      </c>
      <c r="AI14" s="105">
        <v>44896</v>
      </c>
      <c r="AJ14" s="105">
        <v>44866</v>
      </c>
      <c r="AK14" s="105">
        <v>44835</v>
      </c>
      <c r="AL14" s="105">
        <v>44805</v>
      </c>
      <c r="AM14" s="105">
        <v>44774</v>
      </c>
      <c r="AN14" s="105">
        <v>44743</v>
      </c>
      <c r="AO14" s="105">
        <v>44713</v>
      </c>
      <c r="AP14" s="105">
        <v>44682</v>
      </c>
      <c r="AQ14" s="105">
        <v>44652</v>
      </c>
      <c r="AR14" s="105">
        <v>44621</v>
      </c>
      <c r="AS14" s="105">
        <v>44593</v>
      </c>
      <c r="AT14" s="116"/>
      <c r="AU14" s="105" t="s">
        <v>33</v>
      </c>
    </row>
    <row r="15" spans="1:51" ht="18.75" customHeight="1" x14ac:dyDescent="0.3">
      <c r="B15" s="65" t="s">
        <v>34</v>
      </c>
      <c r="C15" s="117">
        <v>3585820.954706375</v>
      </c>
      <c r="D15" s="117">
        <v>4025513.780231725</v>
      </c>
      <c r="E15" s="117">
        <v>3815752.2712305747</v>
      </c>
      <c r="F15" s="117">
        <v>4553045.1306756502</v>
      </c>
      <c r="G15" s="117">
        <v>5391303.2446473753</v>
      </c>
      <c r="H15" s="117">
        <v>4222099.6657496719</v>
      </c>
      <c r="I15" s="117">
        <v>3796362.9509021058</v>
      </c>
      <c r="J15" s="117">
        <v>4045492.4206631156</v>
      </c>
      <c r="K15" s="117">
        <v>4213376.1851453502</v>
      </c>
      <c r="L15" s="117">
        <v>3561984.3001873204</v>
      </c>
      <c r="M15" s="117">
        <v>3679301.1575709749</v>
      </c>
      <c r="N15" s="117">
        <v>3613248.7226419998</v>
      </c>
      <c r="O15" s="117">
        <v>3854515.8430710002</v>
      </c>
      <c r="P15" s="117">
        <v>4239277.3010109998</v>
      </c>
      <c r="Q15" s="117">
        <v>3723663.5502380002</v>
      </c>
      <c r="R15" s="117">
        <v>3753554.9111780003</v>
      </c>
      <c r="S15" s="117">
        <v>4099569.0902600004</v>
      </c>
      <c r="T15" s="117">
        <v>3792558.6965660751</v>
      </c>
      <c r="U15" s="117">
        <v>3548800.3548558247</v>
      </c>
      <c r="V15" s="117">
        <v>3861051.0295794052</v>
      </c>
      <c r="W15" s="117">
        <v>2671440</v>
      </c>
      <c r="X15" s="117">
        <v>2272206.4885083498</v>
      </c>
      <c r="Y15" s="117">
        <v>2332206</v>
      </c>
      <c r="Z15" s="117">
        <v>1928706.3526294499</v>
      </c>
      <c r="AA15" s="117">
        <v>2202792.3497075248</v>
      </c>
      <c r="AB15" s="117">
        <v>2323506.5991683253</v>
      </c>
      <c r="AC15" s="117">
        <v>2671158.3722066502</v>
      </c>
      <c r="AD15" s="117">
        <v>3431030.9658860001</v>
      </c>
      <c r="AE15" s="117">
        <v>2852679.6594160004</v>
      </c>
      <c r="AF15" s="117">
        <v>3427310.4530099751</v>
      </c>
      <c r="AG15" s="117">
        <v>2632660.1878539501</v>
      </c>
      <c r="AH15" s="117">
        <v>2958737.6844571005</v>
      </c>
      <c r="AI15" s="117">
        <v>2944637.0100000002</v>
      </c>
      <c r="AJ15" s="117">
        <v>2567641.8748303652</v>
      </c>
      <c r="AK15" s="117">
        <v>2442337.628814525</v>
      </c>
      <c r="AL15" s="117">
        <v>2629722.6772143827</v>
      </c>
      <c r="AM15" s="117">
        <v>3257705.1885124077</v>
      </c>
      <c r="AN15" s="117">
        <v>2648961.2629624004</v>
      </c>
      <c r="AO15" s="117">
        <v>2160297.3471836001</v>
      </c>
      <c r="AP15" s="117">
        <v>1807642.24853515</v>
      </c>
      <c r="AQ15" s="117">
        <v>1229201.2526750253</v>
      </c>
      <c r="AR15" s="117">
        <v>449541.93341860001</v>
      </c>
      <c r="AS15" s="117">
        <v>13916.159514575</v>
      </c>
      <c r="AT15" s="118"/>
      <c r="AU15" s="117">
        <v>88231751.49426952</v>
      </c>
    </row>
    <row r="16" spans="1:51" ht="18.75" customHeight="1" x14ac:dyDescent="0.3">
      <c r="B16" s="12" t="s">
        <v>35</v>
      </c>
      <c r="C16" s="119">
        <v>3509465.323686</v>
      </c>
      <c r="D16" s="119">
        <v>3973704.9611180001</v>
      </c>
      <c r="E16" s="119">
        <v>3757933.0292889997</v>
      </c>
      <c r="F16" s="119">
        <v>4485565.5771190003</v>
      </c>
      <c r="G16" s="119">
        <v>5349103.9578630002</v>
      </c>
      <c r="H16" s="119">
        <v>4134584.6074146465</v>
      </c>
      <c r="I16" s="119">
        <v>3522920.6194510795</v>
      </c>
      <c r="J16" s="119">
        <v>3551503.4206631156</v>
      </c>
      <c r="K16" s="119">
        <v>3901314.8600000003</v>
      </c>
      <c r="L16" s="119">
        <v>3287388.4468041202</v>
      </c>
      <c r="M16" s="119">
        <v>3335752.5119022499</v>
      </c>
      <c r="N16" s="119">
        <v>3281011.0526419999</v>
      </c>
      <c r="O16" s="119">
        <v>3386995.3830710002</v>
      </c>
      <c r="P16" s="119">
        <v>3741175.7910110001</v>
      </c>
      <c r="Q16" s="119">
        <v>3234850.5302380002</v>
      </c>
      <c r="R16" s="119">
        <v>2995531.2611780004</v>
      </c>
      <c r="S16" s="119">
        <v>2968102.9902600003</v>
      </c>
      <c r="T16" s="119">
        <v>2753402.355612</v>
      </c>
      <c r="U16" s="119">
        <v>2618050.9330309997</v>
      </c>
      <c r="V16" s="119">
        <v>3122658.0972906803</v>
      </c>
      <c r="W16" s="119">
        <v>2263764</v>
      </c>
      <c r="X16" s="119">
        <v>2130647.0611109999</v>
      </c>
      <c r="Y16" s="119">
        <v>2168669</v>
      </c>
      <c r="Z16" s="119">
        <v>1784358.5441419999</v>
      </c>
      <c r="AA16" s="119">
        <v>2081936.4026209998</v>
      </c>
      <c r="AB16" s="119">
        <v>2212506.8999060001</v>
      </c>
      <c r="AC16" s="119">
        <v>2556059.070874</v>
      </c>
      <c r="AD16" s="119">
        <v>3400411.5758859999</v>
      </c>
      <c r="AE16" s="119">
        <v>2729592.4775730004</v>
      </c>
      <c r="AF16" s="119">
        <v>3301081.3714050003</v>
      </c>
      <c r="AG16" s="119">
        <v>2487820.3915570001</v>
      </c>
      <c r="AH16" s="119">
        <v>2768744.8753090003</v>
      </c>
      <c r="AI16" s="119">
        <v>2598647.31</v>
      </c>
      <c r="AJ16" s="119">
        <v>2504057.747457365</v>
      </c>
      <c r="AK16" s="119">
        <v>2406854.678785</v>
      </c>
      <c r="AL16" s="119">
        <v>2458116.4842062076</v>
      </c>
      <c r="AM16" s="119">
        <v>3130265.6677665329</v>
      </c>
      <c r="AN16" s="119">
        <v>2292186.4336900003</v>
      </c>
      <c r="AO16" s="119">
        <v>1826441.6493239999</v>
      </c>
      <c r="AP16" s="119">
        <v>1601556.505594</v>
      </c>
      <c r="AQ16" s="119">
        <v>1152615.3803177502</v>
      </c>
      <c r="AR16" s="119">
        <v>341361.208476</v>
      </c>
      <c r="AS16" s="119">
        <v>0</v>
      </c>
      <c r="AT16" s="119"/>
      <c r="AU16" s="119">
        <v>78184372.169891924</v>
      </c>
    </row>
    <row r="17" spans="1:48" ht="18.75" customHeight="1" x14ac:dyDescent="0.3">
      <c r="B17" s="12" t="s">
        <v>36</v>
      </c>
      <c r="C17" s="119">
        <v>76355.631020375004</v>
      </c>
      <c r="D17" s="119">
        <v>51808.819113725003</v>
      </c>
      <c r="E17" s="119">
        <v>57819.241941574997</v>
      </c>
      <c r="F17" s="119">
        <v>67479.553556650004</v>
      </c>
      <c r="G17" s="119">
        <v>42199.286784375006</v>
      </c>
      <c r="H17" s="119">
        <v>87515.058335025242</v>
      </c>
      <c r="I17" s="119">
        <v>273442.33145102637</v>
      </c>
      <c r="J17" s="119">
        <v>493989</v>
      </c>
      <c r="K17" s="119">
        <v>312061.32514535001</v>
      </c>
      <c r="L17" s="119">
        <v>274595.85338320001</v>
      </c>
      <c r="M17" s="119">
        <v>343548.64566872502</v>
      </c>
      <c r="N17" s="119">
        <v>332237.67</v>
      </c>
      <c r="O17" s="119">
        <v>467520.46</v>
      </c>
      <c r="P17" s="119">
        <v>498101.51</v>
      </c>
      <c r="Q17" s="119">
        <v>488813.02</v>
      </c>
      <c r="R17" s="119">
        <v>758023.65</v>
      </c>
      <c r="S17" s="119">
        <v>1131466.1000000001</v>
      </c>
      <c r="T17" s="119">
        <v>1039156.3409540751</v>
      </c>
      <c r="U17" s="119">
        <v>930749.421824825</v>
      </c>
      <c r="V17" s="119">
        <v>738392.93228872493</v>
      </c>
      <c r="W17" s="119">
        <v>407677</v>
      </c>
      <c r="X17" s="119">
        <v>141559.42739734999</v>
      </c>
      <c r="Y17" s="119">
        <v>163537</v>
      </c>
      <c r="Z17" s="119">
        <v>144347.80848745001</v>
      </c>
      <c r="AA17" s="119">
        <v>120855.94708652502</v>
      </c>
      <c r="AB17" s="119">
        <v>110999.69926232501</v>
      </c>
      <c r="AC17" s="119">
        <v>115099.30133265002</v>
      </c>
      <c r="AD17" s="119">
        <v>30619.39</v>
      </c>
      <c r="AE17" s="119">
        <v>123087.18184300001</v>
      </c>
      <c r="AF17" s="119">
        <v>126229.08160497501</v>
      </c>
      <c r="AG17" s="119">
        <v>144839.79629694999</v>
      </c>
      <c r="AH17" s="119">
        <v>189992.80914810003</v>
      </c>
      <c r="AI17" s="119">
        <v>345989.7</v>
      </c>
      <c r="AJ17" s="119">
        <v>63584.127373000003</v>
      </c>
      <c r="AK17" s="119">
        <v>35482.950029525004</v>
      </c>
      <c r="AL17" s="119">
        <v>171606.193008175</v>
      </c>
      <c r="AM17" s="119">
        <v>127439.52074587501</v>
      </c>
      <c r="AN17" s="119">
        <v>356774.82927240006</v>
      </c>
      <c r="AO17" s="119">
        <v>333855.69785960001</v>
      </c>
      <c r="AP17" s="119">
        <v>206085.74294115001</v>
      </c>
      <c r="AQ17" s="119">
        <v>76585.872357275002</v>
      </c>
      <c r="AR17" s="119">
        <v>108180.72494259999</v>
      </c>
      <c r="AS17" s="119">
        <v>13916.159514575</v>
      </c>
      <c r="AT17" s="119"/>
      <c r="AU17" s="119">
        <v>10047379.324377602</v>
      </c>
    </row>
    <row r="18" spans="1:48" s="120" customFormat="1" ht="18.75" customHeight="1" x14ac:dyDescent="0.3">
      <c r="A18" s="62"/>
      <c r="B18" s="63" t="s">
        <v>37</v>
      </c>
      <c r="C18" s="117">
        <v>-532658.09</v>
      </c>
      <c r="D18" s="117">
        <v>-455326.15</v>
      </c>
      <c r="E18" s="117">
        <v>-482385.41</v>
      </c>
      <c r="F18" s="117">
        <v>-501920</v>
      </c>
      <c r="G18" s="117">
        <v>-420703.27</v>
      </c>
      <c r="H18" s="117">
        <v>-418778.5245</v>
      </c>
      <c r="I18" s="117">
        <v>-444311.36470588233</v>
      </c>
      <c r="J18" s="117">
        <v>-481359.68</v>
      </c>
      <c r="K18" s="117">
        <v>-440465.63000000006</v>
      </c>
      <c r="L18" s="117">
        <v>-424980.02176470583</v>
      </c>
      <c r="M18" s="117">
        <v>-514536.01000000007</v>
      </c>
      <c r="N18" s="117">
        <v>-471093.77</v>
      </c>
      <c r="O18" s="117">
        <v>-496075.21</v>
      </c>
      <c r="P18" s="117">
        <v>-516485.49000000005</v>
      </c>
      <c r="Q18" s="117">
        <v>-448024.15</v>
      </c>
      <c r="R18" s="117">
        <v>-471471.98</v>
      </c>
      <c r="S18" s="117">
        <v>-494659.95999999996</v>
      </c>
      <c r="T18" s="117">
        <v>-461136.49</v>
      </c>
      <c r="U18" s="117">
        <v>-435357.16</v>
      </c>
      <c r="V18" s="117">
        <v>-476798.27999999997</v>
      </c>
      <c r="W18" s="117">
        <v>-346308</v>
      </c>
      <c r="X18" s="117">
        <v>-293682.59000000003</v>
      </c>
      <c r="Y18" s="117">
        <v>-306604</v>
      </c>
      <c r="Z18" s="117">
        <v>-296240.84999999998</v>
      </c>
      <c r="AA18" s="117">
        <v>-341815.45999999996</v>
      </c>
      <c r="AB18" s="117">
        <v>-311333.41000000003</v>
      </c>
      <c r="AC18" s="117">
        <v>-310491.44</v>
      </c>
      <c r="AD18" s="117">
        <v>-329342.04000000004</v>
      </c>
      <c r="AE18" s="117">
        <v>-297779.21000000008</v>
      </c>
      <c r="AF18" s="117">
        <v>-339724.06</v>
      </c>
      <c r="AG18" s="117">
        <v>-265655.5</v>
      </c>
      <c r="AH18" s="117">
        <v>-333033.44999999995</v>
      </c>
      <c r="AI18" s="117">
        <v>-332263.51</v>
      </c>
      <c r="AJ18" s="117">
        <v>-283209.531579506</v>
      </c>
      <c r="AK18" s="117">
        <v>-277735.69473684212</v>
      </c>
      <c r="AL18" s="117">
        <v>-291195.07199999999</v>
      </c>
      <c r="AM18" s="117">
        <v>-323044.34000000003</v>
      </c>
      <c r="AN18" s="117">
        <v>-279990.09149999998</v>
      </c>
      <c r="AO18" s="117">
        <v>-210511.08</v>
      </c>
      <c r="AP18" s="117">
        <v>-140971.84</v>
      </c>
      <c r="AQ18" s="117">
        <v>-94534.58</v>
      </c>
      <c r="AR18" s="117">
        <v>-58638.58</v>
      </c>
      <c r="AS18" s="117">
        <v>-31875.25</v>
      </c>
      <c r="AT18" s="118"/>
      <c r="AU18" s="117">
        <v>-10515195.983333334</v>
      </c>
    </row>
    <row r="19" spans="1:48" ht="18.75" customHeight="1" x14ac:dyDescent="0.3">
      <c r="B19" s="12" t="s">
        <v>38</v>
      </c>
      <c r="C19" s="119">
        <v>-532658.09</v>
      </c>
      <c r="D19" s="119">
        <v>-455326.15</v>
      </c>
      <c r="E19" s="119">
        <v>-482385.41</v>
      </c>
      <c r="F19" s="119">
        <v>-501920</v>
      </c>
      <c r="G19" s="119">
        <v>-420703.27</v>
      </c>
      <c r="H19" s="119">
        <v>-418778.5245</v>
      </c>
      <c r="I19" s="119">
        <v>-444311.36470588233</v>
      </c>
      <c r="J19" s="119">
        <v>-481359.68</v>
      </c>
      <c r="K19" s="119">
        <v>-440465.63000000006</v>
      </c>
      <c r="L19" s="119">
        <v>-424980.02176470583</v>
      </c>
      <c r="M19" s="119">
        <v>-514536.01000000007</v>
      </c>
      <c r="N19" s="119">
        <v>-471093.77</v>
      </c>
      <c r="O19" s="119">
        <v>-496075.21</v>
      </c>
      <c r="P19" s="119">
        <v>-516485.49000000005</v>
      </c>
      <c r="Q19" s="119">
        <v>-448024.15</v>
      </c>
      <c r="R19" s="119">
        <v>-471471.98</v>
      </c>
      <c r="S19" s="119">
        <v>-494659.95999999996</v>
      </c>
      <c r="T19" s="119">
        <v>-461136.49</v>
      </c>
      <c r="U19" s="119">
        <v>-435357.16</v>
      </c>
      <c r="V19" s="119">
        <v>-476798.27999999997</v>
      </c>
      <c r="W19" s="119">
        <v>-346308</v>
      </c>
      <c r="X19" s="119">
        <v>-293682.59000000003</v>
      </c>
      <c r="Y19" s="119">
        <v>-306604</v>
      </c>
      <c r="Z19" s="119">
        <v>-296240.84999999998</v>
      </c>
      <c r="AA19" s="119">
        <v>-341815.45999999996</v>
      </c>
      <c r="AB19" s="119">
        <v>-311333.41000000003</v>
      </c>
      <c r="AC19" s="119">
        <v>-310491.44</v>
      </c>
      <c r="AD19" s="119">
        <v>-329342.04000000004</v>
      </c>
      <c r="AE19" s="119">
        <v>-297779.21000000008</v>
      </c>
      <c r="AF19" s="119">
        <v>-339724.06</v>
      </c>
      <c r="AG19" s="119">
        <v>-265655.5</v>
      </c>
      <c r="AH19" s="119">
        <v>-333033.44999999995</v>
      </c>
      <c r="AI19" s="119">
        <v>-332263.51</v>
      </c>
      <c r="AJ19" s="119">
        <v>-283209.531579506</v>
      </c>
      <c r="AK19" s="119">
        <v>-277735.69473684212</v>
      </c>
      <c r="AL19" s="119">
        <v>-291195.07199999999</v>
      </c>
      <c r="AM19" s="119">
        <v>-323044.34000000003</v>
      </c>
      <c r="AN19" s="119">
        <v>-279990.09149999998</v>
      </c>
      <c r="AO19" s="119">
        <v>-210511.08</v>
      </c>
      <c r="AP19" s="119">
        <v>-140971.84</v>
      </c>
      <c r="AQ19" s="119">
        <v>-94534.58</v>
      </c>
      <c r="AR19" s="119">
        <v>-58638.58</v>
      </c>
      <c r="AS19" s="119">
        <v>-31875.25</v>
      </c>
      <c r="AT19" s="119"/>
      <c r="AU19" s="119">
        <v>-10515195.983333334</v>
      </c>
    </row>
    <row r="20" spans="1:48" s="120" customFormat="1" ht="18.75" customHeight="1" x14ac:dyDescent="0.3">
      <c r="A20" s="62"/>
      <c r="B20" s="63" t="s">
        <v>39</v>
      </c>
      <c r="C20" s="117">
        <v>3053162.8647063752</v>
      </c>
      <c r="D20" s="117">
        <v>3570187.6302317251</v>
      </c>
      <c r="E20" s="117">
        <v>3333366.8612305745</v>
      </c>
      <c r="F20" s="117">
        <v>4051125.1306756502</v>
      </c>
      <c r="G20" s="117">
        <v>4970599.9746473748</v>
      </c>
      <c r="H20" s="117">
        <v>3803321.141249672</v>
      </c>
      <c r="I20" s="117">
        <v>3352051.5861962233</v>
      </c>
      <c r="J20" s="117">
        <v>3564132.7406631154</v>
      </c>
      <c r="K20" s="117">
        <v>3772910.5551453503</v>
      </c>
      <c r="L20" s="117">
        <v>3137004.2784226146</v>
      </c>
      <c r="M20" s="117">
        <v>3164765.1475709747</v>
      </c>
      <c r="N20" s="117">
        <v>3142154.9526419998</v>
      </c>
      <c r="O20" s="117">
        <v>3358440.6330710002</v>
      </c>
      <c r="P20" s="117">
        <v>3722791.8110109996</v>
      </c>
      <c r="Q20" s="117">
        <v>3275639.4002380003</v>
      </c>
      <c r="R20" s="117">
        <v>3282082.9311780003</v>
      </c>
      <c r="S20" s="117">
        <v>3604909.1302600005</v>
      </c>
      <c r="T20" s="117">
        <v>3331422.2065660749</v>
      </c>
      <c r="U20" s="117">
        <v>3113443.1948558246</v>
      </c>
      <c r="V20" s="117">
        <v>3384252.7495794054</v>
      </c>
      <c r="W20" s="117">
        <v>2325133</v>
      </c>
      <c r="X20" s="117">
        <v>1978523.8985083497</v>
      </c>
      <c r="Y20" s="117">
        <v>2025602</v>
      </c>
      <c r="Z20" s="117">
        <v>1632465.5026294501</v>
      </c>
      <c r="AA20" s="117">
        <v>1860976.8897075248</v>
      </c>
      <c r="AB20" s="117">
        <v>2012173.1891683252</v>
      </c>
      <c r="AC20" s="117">
        <v>2360666.9322066503</v>
      </c>
      <c r="AD20" s="117">
        <v>3101688.925886</v>
      </c>
      <c r="AE20" s="117">
        <v>2554900.4494160004</v>
      </c>
      <c r="AF20" s="117">
        <v>3087586.3930099751</v>
      </c>
      <c r="AG20" s="117">
        <v>2367004.6878539501</v>
      </c>
      <c r="AH20" s="117">
        <v>2625704.2344571007</v>
      </c>
      <c r="AI20" s="117">
        <v>2612373.5</v>
      </c>
      <c r="AJ20" s="117">
        <v>2284432.3432508591</v>
      </c>
      <c r="AK20" s="117">
        <v>2164601.9340776829</v>
      </c>
      <c r="AL20" s="117">
        <v>2338527.6052143825</v>
      </c>
      <c r="AM20" s="117">
        <v>2934660.8485124079</v>
      </c>
      <c r="AN20" s="117">
        <v>2368971.1714624004</v>
      </c>
      <c r="AO20" s="117">
        <v>1949786.2671836</v>
      </c>
      <c r="AP20" s="117">
        <v>1666670.4085351499</v>
      </c>
      <c r="AQ20" s="117">
        <v>1134666.6726750252</v>
      </c>
      <c r="AR20" s="117">
        <v>390903.35341859999</v>
      </c>
      <c r="AS20" s="117">
        <v>-17959.090485425</v>
      </c>
      <c r="AT20" s="118"/>
      <c r="AU20" s="117">
        <v>77716555.510936186</v>
      </c>
    </row>
    <row r="21" spans="1:48" s="120" customFormat="1" ht="18.75" customHeight="1" x14ac:dyDescent="0.3">
      <c r="A21" s="62"/>
      <c r="B21" s="64" t="s">
        <v>40</v>
      </c>
      <c r="C21" s="119">
        <v>115645.12241720085</v>
      </c>
      <c r="D21" s="119">
        <v>50422.091177636255</v>
      </c>
      <c r="E21" s="119">
        <v>-1375.542523987504</v>
      </c>
      <c r="F21" s="119">
        <v>14962.800737523306</v>
      </c>
      <c r="G21" s="119">
        <v>12719.977846604057</v>
      </c>
      <c r="H21" s="119">
        <v>12719.977846604057</v>
      </c>
      <c r="I21" s="119">
        <v>11266.570623867843</v>
      </c>
      <c r="J21" s="119">
        <v>199323.80353157767</v>
      </c>
      <c r="K21" s="119">
        <v>248712.80045484679</v>
      </c>
      <c r="L21" s="119">
        <v>10049.438526696098</v>
      </c>
      <c r="M21" s="119">
        <v>50848.084205091538</v>
      </c>
      <c r="N21" s="119">
        <v>11357.085820269247</v>
      </c>
      <c r="O21" s="119">
        <v>7889.7193377433759</v>
      </c>
      <c r="P21" s="119">
        <v>15977.597073081422</v>
      </c>
      <c r="Q21" s="119">
        <v>682160.53737456934</v>
      </c>
      <c r="R21" s="119">
        <v>432231.91738284548</v>
      </c>
      <c r="S21" s="119">
        <v>7934.1280120535421</v>
      </c>
      <c r="T21" s="119">
        <v>14875.756019813944</v>
      </c>
      <c r="U21" s="119">
        <v>12852.210307630754</v>
      </c>
      <c r="V21" s="119">
        <v>25220.373603823558</v>
      </c>
      <c r="W21" s="119">
        <v>941813</v>
      </c>
      <c r="X21" s="119">
        <v>73765.310138420391</v>
      </c>
      <c r="Y21" s="119">
        <v>85705</v>
      </c>
      <c r="Z21" s="119">
        <v>113199.88369734978</v>
      </c>
      <c r="AA21" s="119">
        <v>97606.293319531251</v>
      </c>
      <c r="AB21" s="119">
        <v>88084.149145396223</v>
      </c>
      <c r="AC21" s="119">
        <v>72213.796717817371</v>
      </c>
      <c r="AD21" s="119">
        <v>106930.05354786965</v>
      </c>
      <c r="AE21" s="119">
        <v>63668.094264438172</v>
      </c>
      <c r="AF21" s="119">
        <v>157622.6034019393</v>
      </c>
      <c r="AG21" s="119">
        <v>24409.011412923031</v>
      </c>
      <c r="AH21" s="119">
        <v>504952.39987877884</v>
      </c>
      <c r="AI21" s="119">
        <v>-1416.5601212211614</v>
      </c>
      <c r="AJ21" s="119">
        <v>26498.319626918572</v>
      </c>
      <c r="AK21" s="119">
        <v>343.66518435875702</v>
      </c>
      <c r="AL21" s="119">
        <v>250729.43752182304</v>
      </c>
      <c r="AM21" s="119">
        <v>767529.9636566611</v>
      </c>
      <c r="AN21" s="119">
        <v>252365.22818500339</v>
      </c>
      <c r="AO21" s="119">
        <v>7429.5712385837396</v>
      </c>
      <c r="AP21" s="119">
        <v>7890.9621330089803</v>
      </c>
      <c r="AQ21" s="119">
        <v>6803.9000896111111</v>
      </c>
      <c r="AR21" s="119">
        <v>4487.9299166209321</v>
      </c>
      <c r="AS21" s="119">
        <v>0</v>
      </c>
      <c r="AT21" s="119"/>
      <c r="AU21" s="119">
        <v>4978740.3066761103</v>
      </c>
      <c r="AV21" s="107"/>
    </row>
    <row r="22" spans="1:48" s="120" customFormat="1" ht="18.75" customHeight="1" x14ac:dyDescent="0.3">
      <c r="A22" s="62"/>
      <c r="B22" s="63" t="s">
        <v>42</v>
      </c>
      <c r="C22" s="117">
        <v>3168807.987123576</v>
      </c>
      <c r="D22" s="117">
        <v>3620609.7214093613</v>
      </c>
      <c r="E22" s="117">
        <v>3331991.318706587</v>
      </c>
      <c r="F22" s="117">
        <v>4066087.9314131737</v>
      </c>
      <c r="G22" s="117">
        <v>4983319.9524939787</v>
      </c>
      <c r="H22" s="117">
        <v>3816041.1190962759</v>
      </c>
      <c r="I22" s="117">
        <v>3363318.156820091</v>
      </c>
      <c r="J22" s="117">
        <v>3763456.5441946932</v>
      </c>
      <c r="K22" s="117">
        <v>4021623.3556001969</v>
      </c>
      <c r="L22" s="117">
        <v>3147053.7169493106</v>
      </c>
      <c r="M22" s="117">
        <v>3215613.2317760661</v>
      </c>
      <c r="N22" s="117">
        <v>3153512.0384622691</v>
      </c>
      <c r="O22" s="117">
        <v>3366330.3524087435</v>
      </c>
      <c r="P22" s="117">
        <v>3738769.408084081</v>
      </c>
      <c r="Q22" s="117">
        <v>3957799.9376125699</v>
      </c>
      <c r="R22" s="117">
        <v>3714314.8485608459</v>
      </c>
      <c r="S22" s="117">
        <v>3612843.2582720541</v>
      </c>
      <c r="T22" s="117">
        <v>3346297.9625858888</v>
      </c>
      <c r="U22" s="117">
        <v>3126295.4051634553</v>
      </c>
      <c r="V22" s="117">
        <v>3409473.123183229</v>
      </c>
      <c r="W22" s="117">
        <v>3266946</v>
      </c>
      <c r="X22" s="117">
        <v>2052289.2086467701</v>
      </c>
      <c r="Y22" s="117">
        <v>2111308</v>
      </c>
      <c r="Z22" s="117">
        <v>1745665.3863267999</v>
      </c>
      <c r="AA22" s="117">
        <v>1958583.183027056</v>
      </c>
      <c r="AB22" s="117">
        <v>2100257.3383137216</v>
      </c>
      <c r="AC22" s="117">
        <v>2432880.7289244677</v>
      </c>
      <c r="AD22" s="117">
        <v>3208618.9794338695</v>
      </c>
      <c r="AE22" s="117">
        <v>2618568.5436804388</v>
      </c>
      <c r="AF22" s="117">
        <v>3245208.9964119145</v>
      </c>
      <c r="AG22" s="117">
        <v>2391413.6992668733</v>
      </c>
      <c r="AH22" s="117">
        <v>3130656.6343358797</v>
      </c>
      <c r="AI22" s="117">
        <v>2610956.939878779</v>
      </c>
      <c r="AJ22" s="117">
        <v>2310930.6628777776</v>
      </c>
      <c r="AK22" s="117">
        <v>2164945.5992620415</v>
      </c>
      <c r="AL22" s="117">
        <v>2589257.0427362057</v>
      </c>
      <c r="AM22" s="117">
        <v>3702190.812169069</v>
      </c>
      <c r="AN22" s="117">
        <v>2621336.3996474035</v>
      </c>
      <c r="AO22" s="117">
        <v>1957215.8384221836</v>
      </c>
      <c r="AP22" s="117">
        <v>1674561.3706681589</v>
      </c>
      <c r="AQ22" s="117">
        <v>1141470.5727646363</v>
      </c>
      <c r="AR22" s="117">
        <v>395391.28333522094</v>
      </c>
      <c r="AS22" s="117">
        <v>-17959.090485425</v>
      </c>
      <c r="AT22" s="118"/>
      <c r="AU22" s="117">
        <v>82695295.81761229</v>
      </c>
    </row>
    <row r="23" spans="1:48" s="120" customFormat="1" ht="18.75" customHeight="1" x14ac:dyDescent="0.3">
      <c r="A23" s="62"/>
      <c r="B23" s="64" t="s">
        <v>43</v>
      </c>
      <c r="C23" s="119">
        <v>129333.61287642363</v>
      </c>
      <c r="D23" s="119">
        <v>24704.678590639029</v>
      </c>
      <c r="E23" s="119">
        <v>486909.48129341332</v>
      </c>
      <c r="F23" s="119">
        <v>99985.668586825952</v>
      </c>
      <c r="G23" s="119">
        <v>-817246.35249397904</v>
      </c>
      <c r="H23" s="119">
        <v>2859.6809037243947</v>
      </c>
      <c r="I23" s="119">
        <v>281996.24317990942</v>
      </c>
      <c r="J23" s="119">
        <v>-291728.54419469321</v>
      </c>
      <c r="K23" s="119">
        <v>-723481.75560019724</v>
      </c>
      <c r="L23" s="119">
        <v>151087.88305068901</v>
      </c>
      <c r="M23" s="119">
        <v>82528.368223933503</v>
      </c>
      <c r="N23" s="119">
        <v>-28956.838462268934</v>
      </c>
      <c r="O23" s="119">
        <v>105397.64759125654</v>
      </c>
      <c r="P23" s="119">
        <v>-93455.008084080648</v>
      </c>
      <c r="Q23" s="119">
        <v>-312485.53761256952</v>
      </c>
      <c r="R23" s="119">
        <v>-69000.448560845573</v>
      </c>
      <c r="S23" s="119">
        <v>32471.141727946233</v>
      </c>
      <c r="T23" s="119">
        <v>299016.43741411157</v>
      </c>
      <c r="U23" s="119">
        <v>-519018.99483654508</v>
      </c>
      <c r="V23" s="119">
        <v>-223290.62681677099</v>
      </c>
      <c r="W23" s="119">
        <v>631754</v>
      </c>
      <c r="X23" s="119">
        <v>-32542.941353230039</v>
      </c>
      <c r="Y23" s="119">
        <v>-18360</v>
      </c>
      <c r="Z23" s="119">
        <v>-47738.613673200132</v>
      </c>
      <c r="AA23" s="119">
        <v>8256.3330270559527</v>
      </c>
      <c r="AB23" s="119">
        <v>-141497.66168627841</v>
      </c>
      <c r="AC23" s="119">
        <v>-145137.52107553231</v>
      </c>
      <c r="AD23" s="119">
        <v>294337.47943386948</v>
      </c>
      <c r="AE23" s="119">
        <v>-295712.95631956123</v>
      </c>
      <c r="AF23" s="119">
        <v>443015.24641191447</v>
      </c>
      <c r="AG23" s="119">
        <v>-298692.3007331267</v>
      </c>
      <c r="AH23" s="119">
        <v>440550.6343358797</v>
      </c>
      <c r="AI23" s="119">
        <v>415412.31012122094</v>
      </c>
      <c r="AJ23" s="119">
        <v>491263.08712222299</v>
      </c>
      <c r="AK23" s="119">
        <v>413072.65073795849</v>
      </c>
      <c r="AL23" s="119">
        <v>-11238.792736205272</v>
      </c>
      <c r="AM23" s="119">
        <v>-899997.06216906896</v>
      </c>
      <c r="AN23" s="119">
        <v>-267493.64964740351</v>
      </c>
      <c r="AO23" s="119">
        <v>5574.2415778161958</v>
      </c>
      <c r="AP23" s="119">
        <v>-23314.57066815882</v>
      </c>
      <c r="AQ23" s="119">
        <v>-214013.3727646363</v>
      </c>
      <c r="AR23" s="119">
        <v>-25928.963335220935</v>
      </c>
      <c r="AS23" s="119">
        <v>17959.090485425</v>
      </c>
      <c r="AT23" s="119"/>
      <c r="AU23" s="119">
        <v>-500832.91761232744</v>
      </c>
    </row>
    <row r="24" spans="1:48" s="120" customFormat="1" ht="18.75" customHeight="1" x14ac:dyDescent="0.3">
      <c r="A24" s="62"/>
      <c r="B24" s="64" t="s">
        <v>44</v>
      </c>
      <c r="C24" s="119"/>
      <c r="D24" s="119"/>
      <c r="E24" s="119"/>
      <c r="F24" s="119"/>
      <c r="G24" s="119"/>
      <c r="H24" s="119"/>
      <c r="I24" s="119"/>
      <c r="J24" s="119"/>
      <c r="K24" s="119"/>
      <c r="L24" s="119"/>
      <c r="M24" s="119"/>
      <c r="N24" s="119"/>
      <c r="O24" s="119"/>
      <c r="P24" s="119"/>
      <c r="Q24" s="119"/>
      <c r="R24" s="119"/>
      <c r="S24" s="119"/>
      <c r="T24" s="119"/>
      <c r="U24" s="119"/>
      <c r="V24" s="119"/>
      <c r="W24" s="119">
        <v>382228</v>
      </c>
      <c r="X24" s="119"/>
      <c r="Y24" s="119"/>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v>382227.5</v>
      </c>
    </row>
    <row r="25" spans="1:48" s="120" customFormat="1" ht="18.75" customHeight="1" x14ac:dyDescent="0.3">
      <c r="A25" s="62"/>
      <c r="B25" s="63" t="s">
        <v>45</v>
      </c>
      <c r="C25" s="117">
        <v>3298141.5999999996</v>
      </c>
      <c r="D25" s="117">
        <v>3645314.4000000004</v>
      </c>
      <c r="E25" s="117">
        <v>3818900.8000000003</v>
      </c>
      <c r="F25" s="117">
        <v>4166073.5999999996</v>
      </c>
      <c r="G25" s="117">
        <v>4166073.5999999996</v>
      </c>
      <c r="H25" s="117">
        <v>3818900.8000000003</v>
      </c>
      <c r="I25" s="117">
        <v>3645314.4000000004</v>
      </c>
      <c r="J25" s="117">
        <v>3471728</v>
      </c>
      <c r="K25" s="117">
        <v>3298141.5999999996</v>
      </c>
      <c r="L25" s="117">
        <v>3298141.5999999996</v>
      </c>
      <c r="M25" s="117">
        <v>3298141.5999999996</v>
      </c>
      <c r="N25" s="117">
        <v>3124555.2</v>
      </c>
      <c r="O25" s="117">
        <v>3471728</v>
      </c>
      <c r="P25" s="117">
        <v>3645314.4000000004</v>
      </c>
      <c r="Q25" s="117">
        <v>3645314.4000000004</v>
      </c>
      <c r="R25" s="117">
        <v>3645314.4000000004</v>
      </c>
      <c r="S25" s="117">
        <v>3645314.4000000004</v>
      </c>
      <c r="T25" s="117">
        <v>3645314.4000000004</v>
      </c>
      <c r="U25" s="117">
        <v>3645314.4000000004</v>
      </c>
      <c r="V25" s="117">
        <v>3632763.75</v>
      </c>
      <c r="W25" s="117">
        <v>2252965</v>
      </c>
      <c r="X25" s="117">
        <v>2084832.1500000001</v>
      </c>
      <c r="Y25" s="117">
        <v>2129667</v>
      </c>
      <c r="Z25" s="117">
        <v>1793404</v>
      </c>
      <c r="AA25" s="117">
        <v>1950326.85</v>
      </c>
      <c r="AB25" s="117">
        <v>2241755</v>
      </c>
      <c r="AC25" s="117">
        <v>2578018.25</v>
      </c>
      <c r="AD25" s="117">
        <v>2914281.5</v>
      </c>
      <c r="AE25" s="117">
        <v>2914281.5</v>
      </c>
      <c r="AF25" s="117">
        <v>2802193.75</v>
      </c>
      <c r="AG25" s="117">
        <v>2690106</v>
      </c>
      <c r="AH25" s="117">
        <v>2690106</v>
      </c>
      <c r="AI25" s="117">
        <v>3026369.25</v>
      </c>
      <c r="AJ25" s="117">
        <v>2802193.7500000005</v>
      </c>
      <c r="AK25" s="117">
        <v>2578018.25</v>
      </c>
      <c r="AL25" s="117">
        <v>2578018.2500000005</v>
      </c>
      <c r="AM25" s="117">
        <v>2802193.75</v>
      </c>
      <c r="AN25" s="117">
        <v>2353842.75</v>
      </c>
      <c r="AO25" s="117">
        <v>1962790.0799999998</v>
      </c>
      <c r="AP25" s="117">
        <v>1651246.8</v>
      </c>
      <c r="AQ25" s="117">
        <v>927457.2</v>
      </c>
      <c r="AR25" s="117">
        <v>369462.32</v>
      </c>
      <c r="AS25" s="117">
        <v>0</v>
      </c>
      <c r="AT25" s="118"/>
      <c r="AU25" s="117">
        <v>82576690.399999961</v>
      </c>
    </row>
    <row r="26" spans="1:48" ht="18.75" customHeight="1" x14ac:dyDescent="0.3">
      <c r="B26" s="13" t="s">
        <v>46</v>
      </c>
      <c r="C26" s="121">
        <v>0.95</v>
      </c>
      <c r="D26" s="121">
        <v>1.05</v>
      </c>
      <c r="E26" s="121">
        <v>1.1000000000000001</v>
      </c>
      <c r="F26" s="121">
        <v>1.2</v>
      </c>
      <c r="G26" s="121">
        <v>1.2</v>
      </c>
      <c r="H26" s="121">
        <v>1.1000000000000001</v>
      </c>
      <c r="I26" s="121">
        <v>1.05</v>
      </c>
      <c r="J26" s="121">
        <v>1</v>
      </c>
      <c r="K26" s="121">
        <v>0.94999999999999984</v>
      </c>
      <c r="L26" s="121">
        <v>0.94999999999999984</v>
      </c>
      <c r="M26" s="121">
        <v>0.94999999999999984</v>
      </c>
      <c r="N26" s="121">
        <v>0.9</v>
      </c>
      <c r="O26" s="121">
        <v>1</v>
      </c>
      <c r="P26" s="121">
        <v>1.05</v>
      </c>
      <c r="Q26" s="121">
        <v>1.05</v>
      </c>
      <c r="R26" s="121">
        <v>1.05</v>
      </c>
      <c r="S26" s="121">
        <v>1.05</v>
      </c>
      <c r="T26" s="121">
        <v>1.05</v>
      </c>
      <c r="U26" s="121">
        <v>1.05</v>
      </c>
      <c r="V26" s="121">
        <v>1.05</v>
      </c>
      <c r="W26" s="121">
        <v>0.95</v>
      </c>
      <c r="X26" s="121">
        <v>0.93</v>
      </c>
      <c r="Y26" s="121">
        <v>0.95</v>
      </c>
      <c r="Z26" s="121">
        <v>0.8</v>
      </c>
      <c r="AA26" s="121">
        <v>0.87</v>
      </c>
      <c r="AB26" s="121">
        <v>1</v>
      </c>
      <c r="AC26" s="121">
        <v>1.1499999999999999</v>
      </c>
      <c r="AD26" s="121">
        <v>1.3</v>
      </c>
      <c r="AE26" s="121">
        <v>1.3</v>
      </c>
      <c r="AF26" s="121">
        <v>1.25</v>
      </c>
      <c r="AG26" s="121">
        <v>1.2</v>
      </c>
      <c r="AH26" s="121">
        <v>1.2</v>
      </c>
      <c r="AI26" s="121">
        <v>1.35</v>
      </c>
      <c r="AJ26" s="121">
        <v>1.2500000000000002</v>
      </c>
      <c r="AK26" s="121">
        <v>1.1499999999999999</v>
      </c>
      <c r="AL26" s="121">
        <v>1.1500000000000001</v>
      </c>
      <c r="AM26" s="121">
        <v>1.25</v>
      </c>
      <c r="AN26" s="121">
        <v>1.05</v>
      </c>
      <c r="AO26" s="121">
        <v>1.0879999999999999</v>
      </c>
      <c r="AP26" s="121">
        <v>1.2</v>
      </c>
      <c r="AQ26" s="121">
        <v>1.2</v>
      </c>
      <c r="AR26" s="121">
        <v>0.57999999999999996</v>
      </c>
      <c r="AS26" s="121">
        <v>0</v>
      </c>
      <c r="AT26" s="122">
        <v>9.9179999999999993</v>
      </c>
      <c r="AU26" s="121">
        <v>33.417999999999999</v>
      </c>
    </row>
    <row r="27" spans="1:48" ht="18.75" customHeight="1" x14ac:dyDescent="0.3">
      <c r="B27" s="14" t="s">
        <v>165</v>
      </c>
      <c r="C27" s="123">
        <v>0.14607222543198484</v>
      </c>
      <c r="D27" s="123">
        <v>0.15445962665095525</v>
      </c>
      <c r="E27" s="123">
        <v>0.16104817208413258</v>
      </c>
      <c r="F27" s="123">
        <v>0.17648443748776432</v>
      </c>
      <c r="G27" s="123">
        <v>0.17353451862090141</v>
      </c>
      <c r="H27" s="123">
        <v>0.15926376593344949</v>
      </c>
      <c r="I27" s="123">
        <v>0.1612679460569979</v>
      </c>
      <c r="J27" s="123">
        <v>0.16225149195007926</v>
      </c>
      <c r="K27" s="123">
        <v>0.14792686719661163</v>
      </c>
      <c r="L27" s="123">
        <v>0.1392656094721636</v>
      </c>
      <c r="M27" s="123">
        <v>0.14044779956449349</v>
      </c>
      <c r="N27" s="123">
        <v>0.12840641978712641</v>
      </c>
      <c r="O27" s="123">
        <v>0.13702151853789357</v>
      </c>
      <c r="P27" s="123">
        <v>0.1430771228751655</v>
      </c>
      <c r="Q27" s="123">
        <v>0.14341861481175822</v>
      </c>
      <c r="R27" s="123">
        <v>0.13965664469931616</v>
      </c>
      <c r="S27" s="123">
        <v>0.13586692675633683</v>
      </c>
      <c r="T27" s="123">
        <v>0.13245775378997382</v>
      </c>
      <c r="U27" s="123">
        <v>0.13076899591211522</v>
      </c>
      <c r="V27" s="123">
        <v>0.12889842389141637</v>
      </c>
      <c r="W27" s="123">
        <v>0.11550000000000001</v>
      </c>
      <c r="X27" s="123">
        <v>0.11506866619846701</v>
      </c>
      <c r="Y27" s="123">
        <v>0.11849999999999999</v>
      </c>
      <c r="Z27" s="123">
        <v>0.10188155685799782</v>
      </c>
      <c r="AA27" s="123">
        <v>0.11349323783610443</v>
      </c>
      <c r="AB27" s="123">
        <v>0.12886550648250794</v>
      </c>
      <c r="AC27" s="123">
        <v>0.1502697907843864</v>
      </c>
      <c r="AD27" s="123">
        <v>0.17322525419453449</v>
      </c>
      <c r="AE27" s="123">
        <v>0.17842467326251277</v>
      </c>
      <c r="AF27" s="123">
        <v>0.16351817254379086</v>
      </c>
      <c r="AG27" s="123">
        <v>0.16669820198428154</v>
      </c>
      <c r="AH27" s="123">
        <v>0.16555057258827377</v>
      </c>
      <c r="AI27" s="123">
        <v>0.17942952684495328</v>
      </c>
      <c r="AJ27" s="123">
        <v>0.17166091215370227</v>
      </c>
      <c r="AK27" s="123">
        <v>0.15274395092446125</v>
      </c>
      <c r="AL27" s="123">
        <v>0.14873366096642959</v>
      </c>
      <c r="AM27" s="123">
        <v>0.16170590558333009</v>
      </c>
      <c r="AN27" s="123">
        <v>0.13237436526579893</v>
      </c>
      <c r="AO27" s="123" t="s">
        <v>148</v>
      </c>
      <c r="AP27" s="123" t="s">
        <v>148</v>
      </c>
      <c r="AQ27" s="123" t="s">
        <v>148</v>
      </c>
      <c r="AR27" s="123" t="s">
        <v>148</v>
      </c>
      <c r="AS27" s="123" t="s">
        <v>148</v>
      </c>
      <c r="AT27" s="124"/>
      <c r="AU27" s="123"/>
    </row>
    <row r="28" spans="1:48" ht="18.75" customHeight="1" x14ac:dyDescent="0.3">
      <c r="B28" s="14" t="s">
        <v>164</v>
      </c>
      <c r="C28" s="123">
        <v>1.1426509502044713E-2</v>
      </c>
      <c r="D28" s="123">
        <v>1.2041284403669694E-2</v>
      </c>
      <c r="E28" s="123">
        <v>1.2521343198633961E-2</v>
      </c>
      <c r="F28" s="123">
        <v>1.3636363636363669E-2</v>
      </c>
      <c r="G28" s="123">
        <v>1.3424320393780054E-2</v>
      </c>
      <c r="H28" s="123">
        <v>1.2391573729863659E-2</v>
      </c>
      <c r="I28" s="123">
        <v>1.2537313432835928E-2</v>
      </c>
      <c r="J28" s="123">
        <v>1.2608750472828056E-2</v>
      </c>
      <c r="K28" s="123">
        <v>1.1562804284323214E-2</v>
      </c>
      <c r="L28" s="123">
        <v>1.0924563017479239E-2</v>
      </c>
      <c r="M28" s="123">
        <v>1.101193926046129E-2</v>
      </c>
      <c r="N28" s="123">
        <v>1.0118043844856706E-2</v>
      </c>
      <c r="O28" s="123">
        <v>1.075847229693383E-2</v>
      </c>
      <c r="P28" s="123">
        <v>1.1205976520811012E-2</v>
      </c>
      <c r="Q28" s="123">
        <v>1.1231147716333378E-2</v>
      </c>
      <c r="R28" s="123">
        <v>1.0953473815981551E-2</v>
      </c>
      <c r="S28" s="123">
        <v>1.0672900996137491E-2</v>
      </c>
      <c r="T28" s="123">
        <v>1.0419767788032219E-2</v>
      </c>
      <c r="U28" s="123">
        <v>1.0294117647058787E-2</v>
      </c>
      <c r="V28" s="123">
        <v>1.015473887814311E-2</v>
      </c>
      <c r="W28" s="123">
        <v>9.1999999999999998E-3</v>
      </c>
      <c r="X28" s="123">
        <v>9.1176470588234526E-3</v>
      </c>
      <c r="Y28" s="123">
        <v>9.4000000000000004E-3</v>
      </c>
      <c r="Z28" s="123">
        <v>8.1177067478437337E-3</v>
      </c>
      <c r="AA28" s="123">
        <v>8.9987587918907153E-3</v>
      </c>
      <c r="AB28" s="123">
        <v>1.0152284263959421E-2</v>
      </c>
      <c r="AC28" s="123">
        <v>1.1734693877551106E-2</v>
      </c>
      <c r="AD28" s="123">
        <v>1.3402061855670055E-2</v>
      </c>
      <c r="AE28" s="123">
        <v>1.3775564268305507E-2</v>
      </c>
      <c r="AF28" s="123">
        <v>1.270067059540736E-2</v>
      </c>
      <c r="AG28" s="123">
        <v>1.2931034482758674E-2</v>
      </c>
      <c r="AH28" s="123">
        <v>1.2847965738758127E-2</v>
      </c>
      <c r="AI28" s="123">
        <v>1.3847574110165128E-2</v>
      </c>
      <c r="AJ28" s="123">
        <v>1.3289389751222735E-2</v>
      </c>
      <c r="AK28" s="123">
        <v>1.1915863641073443E-2</v>
      </c>
      <c r="AL28" s="123">
        <v>1.1622031328954119E-2</v>
      </c>
      <c r="AM28" s="123">
        <v>1.2569130216188995E-2</v>
      </c>
      <c r="AN28" s="123">
        <v>1.0413567390657574E-2</v>
      </c>
      <c r="AO28" s="123" t="s">
        <v>148</v>
      </c>
      <c r="AP28" s="123" t="s">
        <v>148</v>
      </c>
      <c r="AQ28" s="123" t="s">
        <v>148</v>
      </c>
      <c r="AR28" s="123" t="s">
        <v>148</v>
      </c>
      <c r="AS28" s="123" t="s">
        <v>148</v>
      </c>
      <c r="AT28" s="124"/>
      <c r="AU28" s="123"/>
    </row>
    <row r="29" spans="1:48" ht="18.75" customHeight="1" x14ac:dyDescent="0.3">
      <c r="B29" s="14" t="s">
        <v>163</v>
      </c>
      <c r="C29" s="123">
        <v>0.12238385116671546</v>
      </c>
      <c r="D29" s="123">
        <v>0.13525358407221355</v>
      </c>
      <c r="E29" s="123">
        <v>0.14327677925190541</v>
      </c>
      <c r="F29" s="123">
        <v>0.15417384036405846</v>
      </c>
      <c r="G29" s="123">
        <v>0.15422642481078008</v>
      </c>
      <c r="H29" s="123">
        <v>0.14358732340064462</v>
      </c>
      <c r="I29" s="123">
        <v>0.13602142597694211</v>
      </c>
      <c r="J29" s="123">
        <v>0.12850969045930127</v>
      </c>
      <c r="K29" s="123">
        <v>0.12332938026133755</v>
      </c>
      <c r="L29" s="123">
        <v>0.12156588967108517</v>
      </c>
      <c r="M29" s="123">
        <v>0.12106007618370307</v>
      </c>
      <c r="N29" s="123">
        <v>0.11424285468017037</v>
      </c>
      <c r="O29" s="123">
        <v>0.12702554147445722</v>
      </c>
      <c r="P29" s="123">
        <v>0.13367747109072403</v>
      </c>
      <c r="Q29" s="123">
        <v>0.1344449993973913</v>
      </c>
      <c r="R29" s="123">
        <v>0.13385055982349514</v>
      </c>
      <c r="S29" s="123">
        <v>0.13404797199866447</v>
      </c>
      <c r="T29" s="123">
        <v>0.13287551933891373</v>
      </c>
      <c r="U29" s="123">
        <v>0.13240673068358788</v>
      </c>
      <c r="V29" s="123">
        <v>0.1319958765459941</v>
      </c>
      <c r="W29" s="123">
        <v>0.1179</v>
      </c>
      <c r="X29" s="123">
        <v>0.11590593920843917</v>
      </c>
      <c r="Y29" s="123">
        <v>0.1207</v>
      </c>
      <c r="Z29" s="123">
        <v>9.9098705358304784E-2</v>
      </c>
      <c r="AA29" s="123">
        <v>0.10744490905010862</v>
      </c>
      <c r="AB29" s="123">
        <v>0.12400640140055308</v>
      </c>
      <c r="AC29" s="123">
        <v>0.14414297172565171</v>
      </c>
      <c r="AD29" s="123">
        <v>0.16514656066898525</v>
      </c>
      <c r="AE29" s="123">
        <v>0.16532600221613247</v>
      </c>
      <c r="AF29" s="123">
        <v>0.15802246668575948</v>
      </c>
      <c r="AG29" s="123">
        <v>0.15196486011722143</v>
      </c>
      <c r="AH29" s="123">
        <v>0.15219520318312041</v>
      </c>
      <c r="AI29" s="123">
        <v>0.17350892857446909</v>
      </c>
      <c r="AJ29" s="123">
        <v>0.15949470339108029</v>
      </c>
      <c r="AK29" s="123">
        <v>0.14447585287774078</v>
      </c>
      <c r="AL29" s="123">
        <v>0.1448185529728272</v>
      </c>
      <c r="AM29" s="123">
        <v>0.15843584984066128</v>
      </c>
      <c r="AN29" s="123">
        <v>0.1324078582744368</v>
      </c>
      <c r="AO29" s="123">
        <v>0.13508539012875631</v>
      </c>
      <c r="AP29" s="123">
        <v>0.14992322312988526</v>
      </c>
      <c r="AQ29" s="123">
        <v>0.15027280900047701</v>
      </c>
      <c r="AR29" s="123">
        <v>7.0024234301128807E-2</v>
      </c>
      <c r="AS29" s="123" t="s">
        <v>148</v>
      </c>
      <c r="AT29" s="124"/>
      <c r="AU29" s="123"/>
    </row>
    <row r="30" spans="1:48" ht="18.75" customHeight="1" x14ac:dyDescent="0.3">
      <c r="B30" s="14" t="s">
        <v>162</v>
      </c>
      <c r="C30" s="123">
        <v>9.6676714040104805E-3</v>
      </c>
      <c r="D30" s="123">
        <v>1.0627411343819393E-2</v>
      </c>
      <c r="E30" s="123">
        <v>1.1220693926760505E-2</v>
      </c>
      <c r="F30" s="123">
        <v>1.202040448034003E-2</v>
      </c>
      <c r="G30" s="123">
        <v>1.2024246725181875E-2</v>
      </c>
      <c r="H30" s="123">
        <v>1.1243580596822289E-2</v>
      </c>
      <c r="I30" s="123">
        <v>1.0684356155634234E-2</v>
      </c>
      <c r="J30" s="123">
        <v>1.0125747274530195E-2</v>
      </c>
      <c r="K30" s="123">
        <v>9.7385251903141512E-3</v>
      </c>
      <c r="L30" s="123">
        <v>9.6063328177382612E-3</v>
      </c>
      <c r="M30" s="123">
        <v>9.5683815559637342E-3</v>
      </c>
      <c r="N30" s="123">
        <v>9.0553471602285995E-3</v>
      </c>
      <c r="O30" s="123">
        <v>1.0014975701317042E-2</v>
      </c>
      <c r="P30" s="123">
        <v>1.051041270755837E-2</v>
      </c>
      <c r="Q30" s="123">
        <v>1.0567406782151734E-2</v>
      </c>
      <c r="R30" s="123">
        <v>1.052326878382015E-2</v>
      </c>
      <c r="S30" s="123">
        <v>1.0537929275411084E-2</v>
      </c>
      <c r="T30" s="123">
        <v>1.0450824665031E-2</v>
      </c>
      <c r="U30" s="123">
        <v>1.0415973987940808E-2</v>
      </c>
      <c r="V30" s="123">
        <v>1.0385419401485851E-2</v>
      </c>
      <c r="W30" s="123">
        <v>9.2999999999999992E-3</v>
      </c>
      <c r="X30" s="123">
        <v>9.1807684581763915E-3</v>
      </c>
      <c r="Y30" s="123">
        <v>9.4999999999999998E-3</v>
      </c>
      <c r="Z30" s="123">
        <v>7.9052901985143809E-3</v>
      </c>
      <c r="AA30" s="123">
        <v>8.540890228893927E-3</v>
      </c>
      <c r="AB30" s="123">
        <v>9.7892245943991263E-3</v>
      </c>
      <c r="AC30" s="123">
        <v>1.1284516889807694E-2</v>
      </c>
      <c r="AD30" s="123">
        <v>1.2818704340395115E-2</v>
      </c>
      <c r="AE30" s="123">
        <v>1.2831701913268656E-2</v>
      </c>
      <c r="AF30" s="123">
        <v>1.2301193230331853E-2</v>
      </c>
      <c r="AG30" s="123">
        <v>1.1858853389928425E-2</v>
      </c>
      <c r="AH30" s="123">
        <v>1.1875712506092651E-2</v>
      </c>
      <c r="AI30" s="123">
        <v>1.3422478817882721E-2</v>
      </c>
      <c r="AJ30" s="123">
        <v>1.2408378777369444E-2</v>
      </c>
      <c r="AK30" s="123">
        <v>1.130903252300719E-2</v>
      </c>
      <c r="AL30" s="123">
        <v>1.133426446250696E-2</v>
      </c>
      <c r="AM30" s="123">
        <v>1.2331302016492351E-2</v>
      </c>
      <c r="AN30" s="123">
        <v>1.0416057831143632E-2</v>
      </c>
      <c r="AO30" s="123">
        <v>1.0614933004495786E-2</v>
      </c>
      <c r="AP30" s="123">
        <v>1.1709288029873255E-2</v>
      </c>
      <c r="AQ30" s="123">
        <v>1.1734915103206456E-2</v>
      </c>
      <c r="AR30" s="123">
        <v>5.6560434460035669E-3</v>
      </c>
      <c r="AS30" s="123" t="s">
        <v>148</v>
      </c>
      <c r="AT30" s="124"/>
      <c r="AU30" s="123"/>
    </row>
    <row r="31" spans="1:48" ht="18.75" customHeight="1" x14ac:dyDescent="0.3">
      <c r="AT31" s="113"/>
    </row>
    <row r="32" spans="1:48" ht="18.75" customHeight="1" x14ac:dyDescent="0.3">
      <c r="B32" s="10" t="s">
        <v>47</v>
      </c>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4"/>
      <c r="AS32" s="114"/>
      <c r="AT32" s="113"/>
    </row>
    <row r="33" spans="2:51" ht="18.75" customHeight="1" x14ac:dyDescent="0.3">
      <c r="B33" s="8"/>
      <c r="C33" s="105">
        <v>45870</v>
      </c>
      <c r="D33" s="105">
        <v>45839</v>
      </c>
      <c r="E33" s="105">
        <v>45809</v>
      </c>
      <c r="F33" s="105">
        <v>45778</v>
      </c>
      <c r="G33" s="105">
        <v>45748</v>
      </c>
      <c r="H33" s="105">
        <v>45717</v>
      </c>
      <c r="I33" s="105">
        <v>45689</v>
      </c>
      <c r="J33" s="105">
        <v>45658</v>
      </c>
      <c r="K33" s="105">
        <v>45627</v>
      </c>
      <c r="L33" s="105">
        <v>45597</v>
      </c>
      <c r="M33" s="105">
        <v>45566</v>
      </c>
      <c r="N33" s="105">
        <v>45536</v>
      </c>
      <c r="O33" s="105">
        <v>45505</v>
      </c>
      <c r="P33" s="105">
        <v>45474</v>
      </c>
      <c r="Q33" s="105">
        <v>45444</v>
      </c>
      <c r="R33" s="105">
        <v>45413</v>
      </c>
      <c r="S33" s="105">
        <v>45383</v>
      </c>
      <c r="T33" s="105">
        <v>45352</v>
      </c>
      <c r="U33" s="105">
        <v>45323</v>
      </c>
      <c r="V33" s="105">
        <v>45292</v>
      </c>
      <c r="W33" s="105">
        <v>45261</v>
      </c>
      <c r="X33" s="105">
        <v>45231</v>
      </c>
      <c r="Y33" s="105">
        <v>45200</v>
      </c>
      <c r="Z33" s="105">
        <v>45170</v>
      </c>
      <c r="AA33" s="105">
        <v>45139</v>
      </c>
      <c r="AB33" s="105">
        <v>45108</v>
      </c>
      <c r="AC33" s="105">
        <v>45078</v>
      </c>
      <c r="AD33" s="105">
        <v>45047</v>
      </c>
      <c r="AE33" s="105">
        <v>45017</v>
      </c>
      <c r="AF33" s="105">
        <v>44986</v>
      </c>
      <c r="AG33" s="105">
        <v>44958</v>
      </c>
      <c r="AH33" s="105">
        <v>44927</v>
      </c>
      <c r="AI33" s="105">
        <v>44896</v>
      </c>
      <c r="AJ33" s="105">
        <v>44866</v>
      </c>
      <c r="AK33" s="105">
        <v>44835</v>
      </c>
      <c r="AL33" s="105">
        <v>44805</v>
      </c>
      <c r="AM33" s="105">
        <v>44774</v>
      </c>
      <c r="AN33" s="105">
        <v>44743</v>
      </c>
      <c r="AO33" s="105">
        <v>44713</v>
      </c>
      <c r="AP33" s="105">
        <v>44682</v>
      </c>
      <c r="AQ33" s="105">
        <v>44652</v>
      </c>
      <c r="AR33" s="105">
        <v>44621</v>
      </c>
      <c r="AS33" s="105">
        <v>44593</v>
      </c>
      <c r="AT33" s="106"/>
      <c r="AU33" s="106"/>
      <c r="AY33" s="108"/>
    </row>
    <row r="34" spans="2:51" ht="18.75" customHeight="1" x14ac:dyDescent="0.3">
      <c r="B34" s="15" t="s">
        <v>48</v>
      </c>
      <c r="C34" s="125">
        <v>1.0108698963991418</v>
      </c>
      <c r="D34" s="125">
        <v>1.1445899451564179</v>
      </c>
      <c r="E34" s="125">
        <v>1.0824387824417696</v>
      </c>
      <c r="F34" s="125">
        <v>1.2920267881351881</v>
      </c>
      <c r="G34" s="125">
        <v>1.540761245657206</v>
      </c>
      <c r="H34" s="125">
        <v>1.1909298791306941</v>
      </c>
      <c r="I34" s="125">
        <v>1.0147455732278219</v>
      </c>
      <c r="J34" s="125">
        <v>1.0229785918318242</v>
      </c>
      <c r="K34" s="125">
        <v>1.1237386281413753</v>
      </c>
      <c r="L34" s="125">
        <v>0.94690265101532156</v>
      </c>
      <c r="M34" s="125">
        <v>0.96083348462271523</v>
      </c>
      <c r="N34" s="125">
        <v>0.94506570003237578</v>
      </c>
      <c r="O34" s="125">
        <v>0.97559353240547653</v>
      </c>
      <c r="P34" s="125">
        <v>1.0776120107943363</v>
      </c>
      <c r="Q34" s="125">
        <v>0.93176957706306496</v>
      </c>
      <c r="R34" s="125">
        <v>0.86283581581794433</v>
      </c>
      <c r="S34" s="125">
        <v>0.85493534927275416</v>
      </c>
      <c r="T34" s="125">
        <v>0.7930927640679224</v>
      </c>
      <c r="U34" s="125">
        <v>0.75410600514527626</v>
      </c>
      <c r="V34" s="125">
        <v>0.90256103281013367</v>
      </c>
      <c r="W34" s="125">
        <v>0.95455356076448561</v>
      </c>
      <c r="X34" s="125">
        <v>0.95043707323547844</v>
      </c>
      <c r="Y34" s="125">
        <v>0.96739783616229247</v>
      </c>
      <c r="Z34" s="125">
        <v>0.79596501140490372</v>
      </c>
      <c r="AA34" s="125">
        <v>0.92870826768357817</v>
      </c>
      <c r="AB34" s="125">
        <v>0.98695303452250582</v>
      </c>
      <c r="AC34" s="125">
        <v>1.14020446965614</v>
      </c>
      <c r="AD34" s="125">
        <v>1.5168524552799034</v>
      </c>
      <c r="AE34" s="125">
        <v>1.2176140914475491</v>
      </c>
      <c r="AF34" s="125">
        <v>1.4725433294026333</v>
      </c>
      <c r="AG34" s="125">
        <v>1.109764622609072</v>
      </c>
      <c r="AH34" s="125">
        <v>1.2350791568699524</v>
      </c>
      <c r="AI34" s="125">
        <v>1.1594451222368189</v>
      </c>
      <c r="AJ34" s="125">
        <v>1.1172784670938616</v>
      </c>
      <c r="AK34" s="125">
        <v>1.0736475122326035</v>
      </c>
      <c r="AL34" s="125">
        <v>1.096514331051434</v>
      </c>
      <c r="AM34" s="125">
        <v>1.3963460180824991</v>
      </c>
      <c r="AN34" s="125">
        <v>1.0224964073638736</v>
      </c>
      <c r="AO34" s="125">
        <v>1.0124202963490176</v>
      </c>
      <c r="AP34" s="125">
        <v>1.1638888909355041</v>
      </c>
      <c r="AQ34" s="125">
        <v>1.3409091296072746</v>
      </c>
      <c r="AR34" s="125">
        <v>0.53588550464361295</v>
      </c>
      <c r="AS34" s="125">
        <v>0</v>
      </c>
      <c r="AU34" s="125"/>
    </row>
    <row r="35" spans="2:51" ht="18.75" customHeight="1" x14ac:dyDescent="0.3">
      <c r="B35" s="15" t="s">
        <v>161</v>
      </c>
      <c r="C35" s="125">
        <v>2.1993552208115094E-2</v>
      </c>
      <c r="D35" s="125">
        <v>1.492306399398945E-2</v>
      </c>
      <c r="E35" s="125">
        <v>1.6654312187353099E-2</v>
      </c>
      <c r="F35" s="125">
        <v>1.9436877991781041E-2</v>
      </c>
      <c r="G35" s="125">
        <v>1.2155124705730116E-2</v>
      </c>
      <c r="H35" s="125">
        <v>2.5207924795670987E-2</v>
      </c>
      <c r="I35" s="125">
        <v>7.8762602211643995E-2</v>
      </c>
      <c r="J35" s="125">
        <v>0.14228908485918251</v>
      </c>
      <c r="K35" s="125">
        <v>8.9886455720422226E-2</v>
      </c>
      <c r="L35" s="125">
        <v>7.909486382089842E-2</v>
      </c>
      <c r="M35" s="125">
        <v>9.8956094967326075E-2</v>
      </c>
      <c r="N35" s="125">
        <v>9.5698070240525748E-2</v>
      </c>
      <c r="O35" s="125">
        <v>0.1346650601660038</v>
      </c>
      <c r="P35" s="125">
        <v>0.1434736563463497</v>
      </c>
      <c r="Q35" s="125">
        <v>0.14079819041123037</v>
      </c>
      <c r="R35" s="125">
        <v>0.21834188911112853</v>
      </c>
      <c r="S35" s="125">
        <v>0.32590862533009501</v>
      </c>
      <c r="T35" s="125">
        <v>0.29931963015365121</v>
      </c>
      <c r="U35" s="125">
        <v>0.26809399291212471</v>
      </c>
      <c r="V35" s="125">
        <v>0.21342224054706591</v>
      </c>
      <c r="W35" s="125">
        <v>0.17190360828937459</v>
      </c>
      <c r="X35" s="125">
        <v>6.3146698634485035E-2</v>
      </c>
      <c r="Y35" s="125">
        <v>7.2950483062488983E-2</v>
      </c>
      <c r="Z35" s="125">
        <v>6.4390537095913691E-2</v>
      </c>
      <c r="AA35" s="125">
        <v>5.3911309258382389E-2</v>
      </c>
      <c r="AB35" s="125">
        <v>4.9514643331820388E-2</v>
      </c>
      <c r="AC35" s="125">
        <v>5.1343390037113787E-2</v>
      </c>
      <c r="AD35" s="125">
        <v>1.3658669212291263E-2</v>
      </c>
      <c r="AE35" s="125">
        <v>5.4906616397866856E-2</v>
      </c>
      <c r="AF35" s="125">
        <v>5.6308152141949057E-2</v>
      </c>
      <c r="AG35" s="125">
        <v>6.4610002563594143E-2</v>
      </c>
      <c r="AH35" s="125">
        <v>8.4751816834622892E-2</v>
      </c>
      <c r="AI35" s="125">
        <v>0.15433876583301923</v>
      </c>
      <c r="AJ35" s="125">
        <v>2.8363548814656376E-2</v>
      </c>
      <c r="AK35" s="125">
        <v>1.5828201578461966E-2</v>
      </c>
      <c r="AL35" s="125">
        <v>7.6549932088107314E-2</v>
      </c>
      <c r="AM35" s="125">
        <v>5.9297719866800783E-2</v>
      </c>
      <c r="AN35" s="125">
        <v>0.15914978633811458</v>
      </c>
      <c r="AO35" s="125">
        <v>0.17618423145892403</v>
      </c>
      <c r="AP35" s="125">
        <v>0.15350501693629323</v>
      </c>
      <c r="AQ35" s="125">
        <v>0.10387436099477151</v>
      </c>
      <c r="AR35" s="125">
        <v>0.17683932910939335</v>
      </c>
      <c r="AS35" s="125">
        <v>9.8767853885873488E-2</v>
      </c>
      <c r="AU35" s="125"/>
    </row>
    <row r="36" spans="2:51" ht="18.75" customHeight="1" x14ac:dyDescent="0.3">
      <c r="B36" s="15" t="s">
        <v>49</v>
      </c>
      <c r="C36" s="125">
        <v>3.3310536544683467E-2</v>
      </c>
      <c r="D36" s="125">
        <v>1.4523629494486968E-2</v>
      </c>
      <c r="E36" s="125">
        <v>-3.9621264223104575E-4</v>
      </c>
      <c r="F36" s="125">
        <v>4.3099000663425549E-3</v>
      </c>
      <c r="G36" s="125">
        <v>3.6638751211512128E-3</v>
      </c>
      <c r="H36" s="125">
        <v>3.6638751211512128E-3</v>
      </c>
      <c r="I36" s="125">
        <v>3.2452342533366217E-3</v>
      </c>
      <c r="J36" s="125">
        <v>5.7413427414698869E-2</v>
      </c>
      <c r="K36" s="125">
        <v>7.1639483408506302E-2</v>
      </c>
      <c r="L36" s="125">
        <v>2.894650308634806E-3</v>
      </c>
      <c r="M36" s="125">
        <v>1.4646332951513349E-2</v>
      </c>
      <c r="N36" s="125">
        <v>3.2713063408968809E-3</v>
      </c>
      <c r="O36" s="125">
        <v>2.2725626367455561E-3</v>
      </c>
      <c r="P36" s="125">
        <v>4.6022030162159661E-3</v>
      </c>
      <c r="Q36" s="125">
        <v>0.19649020239332382</v>
      </c>
      <c r="R36" s="125">
        <v>0.1245005131112937</v>
      </c>
      <c r="S36" s="125">
        <v>2.2853541556405173E-3</v>
      </c>
      <c r="T36" s="125">
        <v>4.2848276189303841E-3</v>
      </c>
      <c r="U36" s="125">
        <v>3.701963491273151E-3</v>
      </c>
      <c r="V36" s="125">
        <v>7.2895993536642003E-3</v>
      </c>
      <c r="W36" s="125">
        <v>0.39713125559908052</v>
      </c>
      <c r="X36" s="125">
        <v>3.2905161419700367E-2</v>
      </c>
      <c r="Y36" s="125">
        <v>3.8231379264233346E-2</v>
      </c>
      <c r="Z36" s="125">
        <v>5.0496099572589236E-2</v>
      </c>
      <c r="AA36" s="125">
        <v>4.3540125178501331E-2</v>
      </c>
      <c r="AB36" s="125">
        <v>3.929249589959484E-2</v>
      </c>
      <c r="AC36" s="125">
        <v>3.2213063745956796E-2</v>
      </c>
      <c r="AD36" s="125">
        <v>4.7699259530086767E-2</v>
      </c>
      <c r="AE36" s="125">
        <v>2.8401004688040472E-2</v>
      </c>
      <c r="AF36" s="125">
        <v>7.0312145351271352E-2</v>
      </c>
      <c r="AG36" s="125">
        <v>1.0888349267838382E-2</v>
      </c>
      <c r="AH36" s="125">
        <v>0.22524870018301682</v>
      </c>
      <c r="AI36" s="125">
        <v>-6.3189783059306717E-4</v>
      </c>
      <c r="AJ36" s="125">
        <v>1.1820345946331589E-2</v>
      </c>
      <c r="AK36" s="125">
        <v>1.5330184804260814E-4</v>
      </c>
      <c r="AL36" s="125">
        <v>0.11184515592552399</v>
      </c>
      <c r="AM36" s="125">
        <v>0.34237905732636309</v>
      </c>
      <c r="AN36" s="125">
        <v>0.11257484791380119</v>
      </c>
      <c r="AO36" s="125">
        <v>4.118307703888084E-3</v>
      </c>
      <c r="AP36" s="125">
        <v>5.7345483180411168E-3</v>
      </c>
      <c r="AQ36" s="125">
        <v>0.15838406053404225</v>
      </c>
      <c r="AR36" s="125">
        <v>7.0453716407132957E-3</v>
      </c>
      <c r="AS36" s="125">
        <v>0</v>
      </c>
      <c r="AU36" s="125"/>
    </row>
    <row r="37" spans="2:51" ht="18.75" customHeight="1" x14ac:dyDescent="0.3">
      <c r="B37" s="15" t="s">
        <v>38</v>
      </c>
      <c r="C37" s="125">
        <v>-0.15342736815787411</v>
      </c>
      <c r="D37" s="125">
        <v>-0.1311525989363222</v>
      </c>
      <c r="E37" s="125">
        <v>-0.13894677520819604</v>
      </c>
      <c r="F37" s="125">
        <v>-0.14457353801910749</v>
      </c>
      <c r="G37" s="125">
        <v>-0.12117979000659038</v>
      </c>
      <c r="H37" s="125">
        <v>-0.12062538439071263</v>
      </c>
      <c r="I37" s="125">
        <v>-0.12797988918080055</v>
      </c>
      <c r="J37" s="125">
        <v>-0.13865132291469839</v>
      </c>
      <c r="K37" s="125">
        <v>-0.12687215991575379</v>
      </c>
      <c r="L37" s="125">
        <v>-0.12241166985567585</v>
      </c>
      <c r="M37" s="125">
        <v>-0.14820746613790023</v>
      </c>
      <c r="N37" s="125">
        <v>-0.13569431994672393</v>
      </c>
      <c r="O37" s="125">
        <v>-0.1428899988708793</v>
      </c>
      <c r="P37" s="125">
        <v>-0.14876899630385793</v>
      </c>
      <c r="Q37" s="125">
        <v>-0.1290493235645189</v>
      </c>
      <c r="R37" s="125">
        <v>-0.13580325993280579</v>
      </c>
      <c r="S37" s="125">
        <v>-0.14248234884760555</v>
      </c>
      <c r="T37" s="125">
        <v>-0.13282621507214851</v>
      </c>
      <c r="U37" s="125">
        <v>-0.12540071111561735</v>
      </c>
      <c r="V37" s="125">
        <v>-0.13781193285690543</v>
      </c>
      <c r="W37" s="125">
        <v>-0.14602643905667001</v>
      </c>
      <c r="X37" s="125">
        <v>-0.13100565851308463</v>
      </c>
      <c r="Y37" s="125">
        <v>-0.13676954885792605</v>
      </c>
      <c r="Z37" s="125">
        <v>-0.13214684477117258</v>
      </c>
      <c r="AA37" s="125">
        <v>-0.15247672470898918</v>
      </c>
      <c r="AB37" s="125">
        <v>-0.13887931999705588</v>
      </c>
      <c r="AC37" s="125">
        <v>-0.13850373479706748</v>
      </c>
      <c r="AD37" s="125">
        <v>-0.14691259303536738</v>
      </c>
      <c r="AE37" s="125">
        <v>-0.1328330749792016</v>
      </c>
      <c r="AF37" s="125">
        <v>-0.15154379492852699</v>
      </c>
      <c r="AG37" s="125">
        <v>-0.11850336009064327</v>
      </c>
      <c r="AH37" s="125">
        <v>-0.15053964862351149</v>
      </c>
      <c r="AI37" s="125">
        <v>-0.1519484555627176</v>
      </c>
      <c r="AJ37" s="125">
        <v>-0.13133005167826101</v>
      </c>
      <c r="AK37" s="125">
        <v>-0.14246532738858617</v>
      </c>
      <c r="AL37" s="125">
        <v>-0.14777208035668482</v>
      </c>
      <c r="AM37" s="125">
        <v>-0.14620937167531689</v>
      </c>
      <c r="AN37" s="125">
        <v>-0.12842037153926278</v>
      </c>
      <c r="AO37" s="125">
        <v>-0.12535698032466111</v>
      </c>
      <c r="AP37" s="125">
        <v>-0.11117896367762832</v>
      </c>
      <c r="AQ37" s="125">
        <v>-0.12402438409017688</v>
      </c>
      <c r="AR37" s="125">
        <v>-9.1618278692127519E-2</v>
      </c>
      <c r="AS37" s="125">
        <v>-0.20727947974515565</v>
      </c>
      <c r="AU37" s="125"/>
    </row>
    <row r="38" spans="2:51" ht="18.75" customHeight="1" x14ac:dyDescent="0.35">
      <c r="B38" s="15" t="s">
        <v>41</v>
      </c>
      <c r="C38" s="126">
        <v>0</v>
      </c>
      <c r="D38" s="126">
        <v>0</v>
      </c>
      <c r="E38" s="126">
        <v>0</v>
      </c>
      <c r="F38" s="126">
        <v>0</v>
      </c>
      <c r="G38" s="126">
        <v>0</v>
      </c>
      <c r="H38" s="126">
        <v>0</v>
      </c>
      <c r="I38" s="126">
        <v>0</v>
      </c>
      <c r="J38" s="126">
        <v>0</v>
      </c>
      <c r="K38" s="126">
        <v>0</v>
      </c>
      <c r="L38" s="126">
        <v>0</v>
      </c>
      <c r="M38" s="126">
        <v>0</v>
      </c>
      <c r="N38" s="126">
        <v>0</v>
      </c>
      <c r="O38" s="126">
        <v>0</v>
      </c>
      <c r="P38" s="126">
        <v>0</v>
      </c>
      <c r="Q38" s="126">
        <v>0</v>
      </c>
      <c r="R38" s="126">
        <v>0</v>
      </c>
      <c r="S38" s="126">
        <v>0</v>
      </c>
      <c r="T38" s="126">
        <v>0</v>
      </c>
      <c r="U38" s="126">
        <v>0</v>
      </c>
      <c r="V38" s="126">
        <v>0</v>
      </c>
      <c r="W38" s="126">
        <v>0</v>
      </c>
      <c r="X38" s="126">
        <v>0</v>
      </c>
      <c r="Y38" s="126">
        <v>0</v>
      </c>
      <c r="Z38" s="126">
        <v>0</v>
      </c>
      <c r="AA38" s="126">
        <v>0</v>
      </c>
      <c r="AB38" s="126">
        <v>0</v>
      </c>
      <c r="AC38" s="126">
        <v>0</v>
      </c>
      <c r="AD38" s="125">
        <v>0</v>
      </c>
      <c r="AE38" s="125">
        <v>0</v>
      </c>
      <c r="AF38" s="125">
        <v>0</v>
      </c>
      <c r="AG38" s="125">
        <v>0</v>
      </c>
      <c r="AH38" s="125">
        <v>0</v>
      </c>
      <c r="AI38" s="125">
        <v>0</v>
      </c>
      <c r="AJ38" s="125">
        <v>0</v>
      </c>
      <c r="AK38" s="125">
        <v>0</v>
      </c>
      <c r="AL38" s="125">
        <v>0</v>
      </c>
      <c r="AM38" s="125">
        <v>0</v>
      </c>
      <c r="AN38" s="125">
        <v>0</v>
      </c>
      <c r="AO38" s="125">
        <v>0</v>
      </c>
      <c r="AP38" s="125">
        <v>0</v>
      </c>
      <c r="AQ38" s="125">
        <v>0</v>
      </c>
      <c r="AR38" s="125">
        <v>0</v>
      </c>
      <c r="AS38" s="125">
        <v>0</v>
      </c>
      <c r="AU38" s="125"/>
    </row>
    <row r="39" spans="2:51" ht="18.75" customHeight="1" x14ac:dyDescent="0.3">
      <c r="B39" s="15" t="s">
        <v>43</v>
      </c>
      <c r="C39" s="125">
        <v>3.7253383005933539E-2</v>
      </c>
      <c r="D39" s="125">
        <v>7.1159602914280806E-3</v>
      </c>
      <c r="E39" s="125">
        <v>0.14024989322130457</v>
      </c>
      <c r="F39" s="125">
        <v>2.8799971825795672E-2</v>
      </c>
      <c r="G39" s="125">
        <v>-0.2354004554774968</v>
      </c>
      <c r="H39" s="125">
        <v>8.237053431963549E-4</v>
      </c>
      <c r="I39" s="125">
        <v>8.1226479487998313E-2</v>
      </c>
      <c r="J39" s="125">
        <v>-8.402978119100725E-2</v>
      </c>
      <c r="K39" s="125">
        <v>-0.20839240735455003</v>
      </c>
      <c r="L39" s="125">
        <v>4.3519504710820951E-2</v>
      </c>
      <c r="M39" s="125">
        <v>2.377155359634554E-2</v>
      </c>
      <c r="N39" s="125">
        <v>-8.3407566670744178E-3</v>
      </c>
      <c r="O39" s="125">
        <v>3.0358843662653449E-2</v>
      </c>
      <c r="P39" s="125">
        <v>-2.6918873853043972E-2</v>
      </c>
      <c r="Q39" s="125">
        <v>-9.0008646303100223E-2</v>
      </c>
      <c r="R39" s="125">
        <v>-1.9874958107560722E-2</v>
      </c>
      <c r="S39" s="125">
        <v>9.3530200891159196E-3</v>
      </c>
      <c r="T39" s="125">
        <v>8.6128993231644746E-2</v>
      </c>
      <c r="U39" s="125">
        <v>0.14949874956694334</v>
      </c>
      <c r="V39" s="125">
        <v>6.4539060146041577E-2</v>
      </c>
      <c r="W39" s="125">
        <v>-0.2663894236091755</v>
      </c>
      <c r="X39" s="125">
        <v>1.4516725223420953E-2</v>
      </c>
      <c r="Y39" s="125">
        <v>8.189850368911275E-3</v>
      </c>
      <c r="Z39" s="125">
        <v>2.1295196697765872E-2</v>
      </c>
      <c r="AA39" s="125">
        <v>-3.6829774114726867E-3</v>
      </c>
      <c r="AB39" s="125">
        <v>6.3119146243134694E-2</v>
      </c>
      <c r="AC39" s="125">
        <v>6.4742811357856811E-2</v>
      </c>
      <c r="AD39" s="125">
        <v>-0.13129779098691405</v>
      </c>
      <c r="AE39" s="125">
        <v>0.13191136244574506</v>
      </c>
      <c r="AF39" s="125">
        <v>-0.19761983196732671</v>
      </c>
      <c r="AG39" s="125">
        <v>0.13324038565013871</v>
      </c>
      <c r="AH39" s="125">
        <v>-0.19454002526408068</v>
      </c>
      <c r="AI39" s="125">
        <v>0.18879646532347241</v>
      </c>
      <c r="AJ39" s="125">
        <v>0.22386768982341126</v>
      </c>
      <c r="AK39" s="125">
        <v>0.20283631172947816</v>
      </c>
      <c r="AL39" s="125">
        <v>1.2862661291619252E-2</v>
      </c>
      <c r="AM39" s="125">
        <v>-0.40181342360034616</v>
      </c>
      <c r="AN39" s="125">
        <v>-0.11580067007652657</v>
      </c>
      <c r="AO39" s="125">
        <v>2.0634144812831205E-2</v>
      </c>
      <c r="AP39" s="125">
        <v>-1.1949492512209859E-2</v>
      </c>
      <c r="AQ39" s="125">
        <v>-0.27914316704591147</v>
      </c>
      <c r="AR39" s="125">
        <v>-4.8151926701592032E-2</v>
      </c>
      <c r="AS39" s="125">
        <v>0.10851162585928217</v>
      </c>
      <c r="AU39" s="125"/>
    </row>
    <row r="40" spans="2:51" ht="18.75" customHeight="1" x14ac:dyDescent="0.35">
      <c r="B40" s="15" t="s">
        <v>44</v>
      </c>
      <c r="C40" s="125">
        <v>0</v>
      </c>
      <c r="D40" s="125">
        <v>0</v>
      </c>
      <c r="E40" s="125">
        <v>0</v>
      </c>
      <c r="F40" s="125">
        <v>0</v>
      </c>
      <c r="G40" s="125">
        <v>0</v>
      </c>
      <c r="H40" s="125">
        <v>0</v>
      </c>
      <c r="I40" s="125">
        <v>0</v>
      </c>
      <c r="J40" s="125">
        <v>0</v>
      </c>
      <c r="K40" s="125">
        <v>0</v>
      </c>
      <c r="L40" s="125">
        <v>0</v>
      </c>
      <c r="M40" s="125">
        <v>0</v>
      </c>
      <c r="N40" s="125">
        <v>0</v>
      </c>
      <c r="O40" s="125">
        <v>0</v>
      </c>
      <c r="P40" s="125">
        <v>0</v>
      </c>
      <c r="Q40" s="125">
        <v>0</v>
      </c>
      <c r="R40" s="125">
        <v>0</v>
      </c>
      <c r="S40" s="125">
        <v>0</v>
      </c>
      <c r="T40" s="125">
        <v>0</v>
      </c>
      <c r="U40" s="125">
        <v>0</v>
      </c>
      <c r="V40" s="125">
        <v>0</v>
      </c>
      <c r="W40" s="125">
        <v>-0.16117256198709531</v>
      </c>
      <c r="X40" s="125">
        <v>0</v>
      </c>
      <c r="Y40" s="126">
        <v>0</v>
      </c>
      <c r="Z40" s="125">
        <v>0</v>
      </c>
      <c r="AA40" s="125">
        <v>0</v>
      </c>
      <c r="AB40" s="125">
        <v>0</v>
      </c>
      <c r="AC40" s="125">
        <v>0</v>
      </c>
      <c r="AD40" s="125">
        <v>0</v>
      </c>
      <c r="AE40" s="125">
        <v>0</v>
      </c>
      <c r="AF40" s="125">
        <v>0</v>
      </c>
      <c r="AG40" s="125">
        <v>0</v>
      </c>
      <c r="AH40" s="125">
        <v>0</v>
      </c>
      <c r="AI40" s="125">
        <v>0</v>
      </c>
      <c r="AJ40" s="125">
        <v>0</v>
      </c>
      <c r="AK40" s="125">
        <v>0</v>
      </c>
      <c r="AL40" s="125">
        <v>0</v>
      </c>
      <c r="AM40" s="125">
        <v>0</v>
      </c>
      <c r="AN40" s="125">
        <v>0</v>
      </c>
      <c r="AO40" s="125">
        <v>0</v>
      </c>
      <c r="AP40" s="125">
        <v>0</v>
      </c>
      <c r="AQ40" s="125">
        <v>0</v>
      </c>
      <c r="AR40" s="125">
        <v>0</v>
      </c>
      <c r="AS40" s="125">
        <v>0</v>
      </c>
      <c r="AU40" s="125"/>
    </row>
    <row r="41" spans="2:51" ht="18.75" customHeight="1" x14ac:dyDescent="0.3">
      <c r="B41" s="61" t="s">
        <v>50</v>
      </c>
      <c r="C41" s="127">
        <v>0.94999999999999984</v>
      </c>
      <c r="D41" s="127">
        <v>1.0500000000000003</v>
      </c>
      <c r="E41" s="127">
        <v>1.1000000000000001</v>
      </c>
      <c r="F41" s="127">
        <v>1.1999999999999997</v>
      </c>
      <c r="G41" s="127">
        <v>1.2000000000000002</v>
      </c>
      <c r="H41" s="127">
        <v>1.1000000000000001</v>
      </c>
      <c r="I41" s="127">
        <v>1.0500000000000003</v>
      </c>
      <c r="J41" s="127">
        <v>0.99999999999999989</v>
      </c>
      <c r="K41" s="127">
        <v>0.95</v>
      </c>
      <c r="L41" s="127">
        <v>0.95</v>
      </c>
      <c r="M41" s="127">
        <v>0.95000000000000007</v>
      </c>
      <c r="N41" s="127">
        <v>0.9</v>
      </c>
      <c r="O41" s="127">
        <v>0.99999999999999989</v>
      </c>
      <c r="P41" s="127">
        <v>1.0500000000000003</v>
      </c>
      <c r="Q41" s="127">
        <v>1.05</v>
      </c>
      <c r="R41" s="127">
        <v>1.05</v>
      </c>
      <c r="S41" s="127">
        <v>1.05</v>
      </c>
      <c r="T41" s="127">
        <v>1.0500000000000003</v>
      </c>
      <c r="U41" s="127">
        <v>1.0500000000000003</v>
      </c>
      <c r="V41" s="127">
        <v>1.0499999999999998</v>
      </c>
      <c r="W41" s="127">
        <v>0.95000000000000007</v>
      </c>
      <c r="X41" s="127">
        <v>0.93000000000000016</v>
      </c>
      <c r="Y41" s="127">
        <v>0.95000000000000007</v>
      </c>
      <c r="Z41" s="127">
        <v>0.8</v>
      </c>
      <c r="AA41" s="127">
        <v>0.86999999999999988</v>
      </c>
      <c r="AB41" s="127">
        <v>0.99999999999999978</v>
      </c>
      <c r="AC41" s="127">
        <v>1.1499999999999999</v>
      </c>
      <c r="AD41" s="127">
        <v>1.3</v>
      </c>
      <c r="AE41" s="127">
        <v>1.2999999999999998</v>
      </c>
      <c r="AF41" s="127">
        <v>1.25</v>
      </c>
      <c r="AG41" s="127">
        <v>1.2</v>
      </c>
      <c r="AH41" s="127">
        <v>1.1999999999999997</v>
      </c>
      <c r="AI41" s="127">
        <v>1.35</v>
      </c>
      <c r="AJ41" s="127">
        <v>1.2499999999999998</v>
      </c>
      <c r="AK41" s="127">
        <v>1.1499999999999999</v>
      </c>
      <c r="AL41" s="127">
        <v>1.1499999999999997</v>
      </c>
      <c r="AM41" s="127">
        <v>1.25</v>
      </c>
      <c r="AN41" s="127">
        <v>1.05</v>
      </c>
      <c r="AO41" s="127">
        <v>1.0879999999999996</v>
      </c>
      <c r="AP41" s="127">
        <v>1.2000000000000002</v>
      </c>
      <c r="AQ41" s="127">
        <v>1.2</v>
      </c>
      <c r="AR41" s="127">
        <v>0.57999999999999996</v>
      </c>
      <c r="AS41" s="127">
        <v>1.3877787807814457E-17</v>
      </c>
      <c r="AU41" s="125"/>
    </row>
    <row r="43" spans="2:51" ht="18" customHeight="1" x14ac:dyDescent="0.3"/>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codeName="Sheet3">
    <tabColor theme="1" tint="0.79998168889431442"/>
  </sheetPr>
  <dimension ref="A1:AG55"/>
  <sheetViews>
    <sheetView showGridLines="0" zoomScaleNormal="100" workbookViewId="0"/>
  </sheetViews>
  <sheetFormatPr defaultRowHeight="14.4" x14ac:dyDescent="0.3"/>
  <cols>
    <col min="1" max="1" width="4.6640625" customWidth="1"/>
    <col min="2" max="2" width="27.5546875" customWidth="1"/>
    <col min="3" max="4" width="12.44140625" customWidth="1"/>
    <col min="5" max="5" width="6.33203125" customWidth="1"/>
    <col min="6" max="6" width="0.33203125" customWidth="1"/>
    <col min="7" max="7" width="6" customWidth="1"/>
    <col min="8" max="8" width="24.33203125" customWidth="1"/>
    <col min="9" max="9" width="17.6640625" customWidth="1"/>
    <col min="10" max="10" width="3.5546875" customWidth="1"/>
    <col min="11" max="11" width="17.33203125" customWidth="1"/>
    <col min="12" max="12" width="20.6640625" customWidth="1"/>
    <col min="13" max="13" width="3.5546875" customWidth="1"/>
    <col min="14" max="14" width="17.33203125" customWidth="1"/>
    <col min="15" max="15" width="20.6640625" customWidth="1"/>
  </cols>
  <sheetData>
    <row r="1" spans="1:33" s="130" customFormat="1" ht="18.75" customHeight="1" x14ac:dyDescent="0.3">
      <c r="A1" s="128"/>
      <c r="B1" s="128"/>
      <c r="C1" s="128"/>
      <c r="D1" s="128"/>
      <c r="E1" s="128"/>
      <c r="F1" s="128"/>
      <c r="G1" s="128"/>
      <c r="H1" s="128"/>
      <c r="I1" s="128"/>
      <c r="J1" s="128"/>
      <c r="K1" s="128"/>
      <c r="L1" s="128"/>
      <c r="M1" s="128"/>
      <c r="N1" s="128"/>
      <c r="O1" s="128"/>
      <c r="P1" s="128"/>
      <c r="Q1" s="128"/>
      <c r="R1" s="128"/>
      <c r="S1" s="129"/>
      <c r="T1" s="128"/>
      <c r="U1" s="128"/>
      <c r="V1" s="128"/>
      <c r="W1" s="128"/>
      <c r="X1" s="128"/>
      <c r="Y1" s="128"/>
      <c r="Z1" s="128"/>
      <c r="AA1" s="128"/>
      <c r="AB1" s="128"/>
      <c r="AC1" s="128"/>
      <c r="AD1" s="128"/>
      <c r="AE1" s="128"/>
      <c r="AF1" s="128"/>
      <c r="AG1" s="128"/>
    </row>
    <row r="2" spans="1:33" s="130" customFormat="1" ht="18.75" customHeight="1" x14ac:dyDescent="0.3">
      <c r="A2" s="128"/>
      <c r="B2" s="131" t="s">
        <v>160</v>
      </c>
      <c r="C2" s="132"/>
      <c r="D2" s="132"/>
      <c r="E2" s="132"/>
      <c r="F2" s="132"/>
      <c r="G2" s="132"/>
      <c r="H2" s="132"/>
      <c r="I2" s="132"/>
      <c r="J2" s="132"/>
      <c r="K2" s="132"/>
      <c r="L2" s="132"/>
      <c r="M2" s="132"/>
      <c r="N2" s="132"/>
      <c r="O2" s="132"/>
      <c r="P2" s="132"/>
      <c r="Q2" s="132"/>
      <c r="R2" s="132"/>
      <c r="S2" s="133"/>
      <c r="T2" s="132"/>
      <c r="U2" s="132"/>
      <c r="V2" s="132"/>
      <c r="W2" s="128"/>
      <c r="X2" s="128"/>
      <c r="Y2" s="128"/>
      <c r="Z2" s="128"/>
      <c r="AA2" s="128"/>
      <c r="AB2" s="128"/>
      <c r="AC2" s="128"/>
      <c r="AD2" s="128"/>
      <c r="AE2" s="134"/>
      <c r="AF2" s="128"/>
      <c r="AG2" s="128"/>
    </row>
    <row r="3" spans="1:33" s="130" customFormat="1" ht="18.75" customHeight="1" x14ac:dyDescent="0.3">
      <c r="A3" s="128"/>
      <c r="B3" s="131" t="s">
        <v>72</v>
      </c>
      <c r="C3" s="132"/>
      <c r="D3" s="132"/>
      <c r="E3" s="132"/>
      <c r="F3" s="132"/>
      <c r="G3" s="132"/>
      <c r="H3" s="132"/>
      <c r="I3" s="132"/>
      <c r="J3" s="132"/>
      <c r="K3" s="132"/>
      <c r="L3" s="132"/>
      <c r="M3" s="132"/>
      <c r="N3" s="132"/>
      <c r="O3" s="132"/>
      <c r="P3" s="132"/>
      <c r="Q3" s="132"/>
      <c r="R3" s="132"/>
      <c r="S3" s="133"/>
      <c r="T3" s="132"/>
      <c r="U3" s="132"/>
      <c r="V3" s="132"/>
      <c r="W3" s="128"/>
      <c r="X3" s="128"/>
      <c r="Y3" s="128"/>
      <c r="Z3" s="128"/>
      <c r="AA3" s="128"/>
      <c r="AB3" s="128"/>
      <c r="AC3" s="128"/>
      <c r="AD3" s="128"/>
      <c r="AE3" s="134"/>
      <c r="AF3" s="128"/>
      <c r="AG3" s="128"/>
    </row>
    <row r="4" spans="1:33" s="130" customFormat="1" ht="18.75" customHeight="1" x14ac:dyDescent="0.3">
      <c r="A4" s="128"/>
      <c r="B4" s="135">
        <f>'Carteira de CRIs'!B4</f>
        <v>45870</v>
      </c>
      <c r="C4" s="136"/>
      <c r="D4" s="136"/>
      <c r="E4" s="136"/>
      <c r="F4" s="136"/>
      <c r="G4" s="136"/>
      <c r="H4" s="136"/>
      <c r="I4" s="136"/>
      <c r="J4" s="136"/>
      <c r="K4" s="136"/>
      <c r="L4" s="136"/>
      <c r="M4" s="136"/>
      <c r="N4" s="136"/>
      <c r="O4" s="136"/>
      <c r="P4" s="136"/>
      <c r="Q4" s="136"/>
      <c r="R4" s="136"/>
      <c r="S4" s="137"/>
      <c r="T4" s="136"/>
      <c r="U4" s="136"/>
      <c r="V4" s="136"/>
      <c r="W4" s="128"/>
      <c r="X4" s="128"/>
      <c r="Y4" s="128"/>
      <c r="Z4" s="128"/>
      <c r="AA4" s="128"/>
      <c r="AB4" s="128"/>
      <c r="AC4" s="128"/>
      <c r="AD4" s="128"/>
      <c r="AE4" s="134"/>
      <c r="AF4" s="128"/>
      <c r="AG4" s="128"/>
    </row>
    <row r="5" spans="1:33" s="130" customFormat="1" ht="18.75" customHeight="1" x14ac:dyDescent="0.3">
      <c r="A5" s="128"/>
      <c r="B5" s="128"/>
      <c r="C5" s="128"/>
      <c r="D5" s="128"/>
      <c r="E5" s="128"/>
      <c r="F5" s="128"/>
      <c r="G5" s="128"/>
      <c r="H5" s="128"/>
      <c r="I5" s="128"/>
      <c r="J5" s="128"/>
      <c r="K5" s="128"/>
      <c r="L5" s="128"/>
      <c r="M5" s="128"/>
      <c r="N5" s="128"/>
      <c r="O5" s="128"/>
      <c r="P5" s="128"/>
      <c r="Q5" s="128"/>
      <c r="R5" s="128"/>
      <c r="S5" s="129"/>
      <c r="T5" s="128"/>
      <c r="U5" s="128"/>
      <c r="V5" s="128"/>
      <c r="W5" s="128"/>
      <c r="X5" s="128"/>
      <c r="Y5" s="128"/>
      <c r="Z5" s="128"/>
      <c r="AA5" s="128"/>
      <c r="AB5" s="128"/>
      <c r="AC5" s="128"/>
      <c r="AD5" s="128"/>
      <c r="AE5" s="128"/>
      <c r="AF5" s="128"/>
      <c r="AG5" s="128"/>
    </row>
    <row r="7" spans="1:33" s="19" customFormat="1" ht="54.75" customHeight="1" x14ac:dyDescent="0.3">
      <c r="B7" s="181" t="s">
        <v>73</v>
      </c>
      <c r="C7" s="181"/>
      <c r="D7" s="181"/>
      <c r="E7" s="181"/>
      <c r="F7" s="181"/>
      <c r="G7" s="181"/>
      <c r="H7" s="181"/>
      <c r="I7" s="181"/>
      <c r="J7" s="181"/>
      <c r="K7" s="181"/>
      <c r="L7" s="181"/>
    </row>
    <row r="8" spans="1:33" ht="13.5" customHeight="1" x14ac:dyDescent="0.3">
      <c r="B8" s="20"/>
      <c r="C8" s="20"/>
      <c r="D8" s="20"/>
      <c r="E8" s="20"/>
      <c r="F8" s="20"/>
      <c r="G8" s="20"/>
      <c r="H8" s="20"/>
    </row>
    <row r="9" spans="1:33" ht="48" customHeight="1" x14ac:dyDescent="0.3">
      <c r="B9" s="20"/>
      <c r="C9" s="20"/>
      <c r="D9" s="20"/>
      <c r="E9" s="20"/>
      <c r="F9" s="20"/>
      <c r="G9" s="20"/>
      <c r="H9" s="20"/>
      <c r="K9" s="183" t="s">
        <v>74</v>
      </c>
      <c r="L9" s="184"/>
    </row>
    <row r="11" spans="1:33" ht="47.25" customHeight="1" x14ac:dyDescent="0.3">
      <c r="F11" s="21"/>
      <c r="G11" s="22"/>
      <c r="H11" s="23"/>
      <c r="I11" s="21" t="s">
        <v>75</v>
      </c>
      <c r="J11" s="22"/>
      <c r="K11" s="24" t="s">
        <v>76</v>
      </c>
      <c r="L11" s="24" t="s">
        <v>77</v>
      </c>
    </row>
    <row r="12" spans="1:33" ht="15.6" x14ac:dyDescent="0.3">
      <c r="B12" s="25" t="str">
        <f>"PL"&amp;aux_sensibilidade!I24</f>
        <v>PL (29/08)</v>
      </c>
      <c r="C12" s="185">
        <f>aux_sensibilidade!I36</f>
        <v>341151603.66000003</v>
      </c>
      <c r="D12" s="185"/>
      <c r="F12" s="21"/>
      <c r="G12" s="22"/>
      <c r="H12" s="26" t="s">
        <v>78</v>
      </c>
      <c r="I12" s="27" cm="1">
        <f t="array" ref="I12:I25">aux_sensibilidade!J77:J90</f>
        <v>69.5</v>
      </c>
      <c r="J12" s="27"/>
      <c r="K12" s="30" cm="1">
        <f t="array" ref="K12:K25">aux_sensibilidade!L109:L122</f>
        <v>0.24306670150181175</v>
      </c>
      <c r="L12" s="30" cm="1">
        <f t="array" ref="L12:L25">aux_sensibilidade!L125:L138</f>
        <v>0.22706670150181174</v>
      </c>
    </row>
    <row r="13" spans="1:33" ht="15.6" x14ac:dyDescent="0.3">
      <c r="B13" s="33" t="s">
        <v>79</v>
      </c>
      <c r="C13" s="34"/>
      <c r="D13" s="35">
        <f>aux_sensibilidade!J39</f>
        <v>0.90516131044577741</v>
      </c>
      <c r="F13" s="21"/>
      <c r="G13" s="22"/>
      <c r="H13" s="26" t="s">
        <v>78</v>
      </c>
      <c r="I13" s="28">
        <v>71.75</v>
      </c>
      <c r="J13" s="27"/>
      <c r="K13" s="31">
        <v>0.22942191338681384</v>
      </c>
      <c r="L13" s="31">
        <v>0.21342191338681382</v>
      </c>
    </row>
    <row r="14" spans="1:33" ht="15.6" x14ac:dyDescent="0.3">
      <c r="B14" s="33" t="s">
        <v>80</v>
      </c>
      <c r="C14" s="34"/>
      <c r="D14" s="35">
        <f>aux_sensibilidade!J45</f>
        <v>8.7348761841703329E-2</v>
      </c>
      <c r="F14" s="21"/>
      <c r="G14" s="22"/>
      <c r="H14" s="26" t="s">
        <v>78</v>
      </c>
      <c r="I14" s="27">
        <v>74</v>
      </c>
      <c r="J14" s="27"/>
      <c r="K14" s="30">
        <v>0.21660687590043026</v>
      </c>
      <c r="L14" s="30">
        <v>0.20060687590043025</v>
      </c>
    </row>
    <row r="15" spans="1:33" ht="15.6" x14ac:dyDescent="0.3">
      <c r="B15" s="33" t="s">
        <v>81</v>
      </c>
      <c r="C15" s="34"/>
      <c r="D15" s="35">
        <f>aux_sensibilidade!J46</f>
        <v>0.81781254860407426</v>
      </c>
      <c r="F15" s="21"/>
      <c r="G15" s="22"/>
      <c r="H15" s="26" t="s">
        <v>78</v>
      </c>
      <c r="I15" s="28">
        <v>76.25</v>
      </c>
      <c r="J15" s="27"/>
      <c r="K15" s="31">
        <v>0.20454813570832542</v>
      </c>
      <c r="L15" s="31">
        <v>0.1885481357083254</v>
      </c>
    </row>
    <row r="16" spans="1:33" ht="15.6" x14ac:dyDescent="0.3">
      <c r="F16" s="21"/>
      <c r="G16" s="22"/>
      <c r="H16" s="26" t="s">
        <v>78</v>
      </c>
      <c r="I16" s="27">
        <v>78.5</v>
      </c>
      <c r="J16" s="27"/>
      <c r="K16" s="30">
        <v>0.19318066087755126</v>
      </c>
      <c r="L16" s="30">
        <v>0.17718066087755124</v>
      </c>
    </row>
    <row r="17" spans="2:12" ht="16.2" thickBot="1" x14ac:dyDescent="0.35">
      <c r="B17" s="33" t="s">
        <v>82</v>
      </c>
      <c r="C17" s="34"/>
      <c r="D17" s="35">
        <f>aux_sensibilidade!J42</f>
        <v>2.3192205386451444E-2</v>
      </c>
      <c r="F17" s="21"/>
      <c r="G17" s="22"/>
      <c r="H17" s="26" t="s">
        <v>78</v>
      </c>
      <c r="I17" s="28">
        <v>80.75</v>
      </c>
      <c r="J17" s="27"/>
      <c r="K17" s="31">
        <v>0.18244666761629391</v>
      </c>
      <c r="L17" s="31">
        <v>0.1664466676162939</v>
      </c>
    </row>
    <row r="18" spans="2:12" ht="16.2" thickBot="1" x14ac:dyDescent="0.35">
      <c r="F18" s="21"/>
      <c r="G18" s="22"/>
      <c r="H18" s="36" t="str">
        <f>"Cota Mercado "&amp;aux_sensibilidade!I24</f>
        <v>Cota Mercado  (29/08)</v>
      </c>
      <c r="I18" s="29">
        <v>83</v>
      </c>
      <c r="J18" s="29"/>
      <c r="K18" s="32">
        <v>0.1722946378451049</v>
      </c>
      <c r="L18" s="32">
        <v>0.15629463784510489</v>
      </c>
    </row>
    <row r="19" spans="2:12" ht="15.6" x14ac:dyDescent="0.3">
      <c r="B19" s="37" t="str">
        <f>"Carteira"&amp;aux_sensibilidade!I24</f>
        <v>Carteira (29/08)</v>
      </c>
      <c r="C19" s="38" t="s">
        <v>83</v>
      </c>
      <c r="D19" s="38" t="s">
        <v>84</v>
      </c>
      <c r="F19" s="21"/>
      <c r="G19" s="22"/>
      <c r="H19" s="26" t="s">
        <v>78</v>
      </c>
      <c r="I19" s="28">
        <v>85.25</v>
      </c>
      <c r="J19" s="27"/>
      <c r="K19" s="31">
        <v>0.16267849234336262</v>
      </c>
      <c r="L19" s="31">
        <v>0.14667849234336261</v>
      </c>
    </row>
    <row r="20" spans="2:12" ht="15.6" x14ac:dyDescent="0.3">
      <c r="B20" s="33" t="s">
        <v>85</v>
      </c>
      <c r="C20" s="39" cm="1">
        <f t="array" ref="C20:D21">aux_sensibilidade!I57:J58</f>
        <v>4.6691220179305881E-2</v>
      </c>
      <c r="D20" s="39">
        <v>4.6006836346037493E-2</v>
      </c>
      <c r="F20" s="21"/>
      <c r="G20" s="22"/>
      <c r="H20" s="26" t="s">
        <v>78</v>
      </c>
      <c r="I20" s="27">
        <v>87.5</v>
      </c>
      <c r="J20" s="27"/>
      <c r="K20" s="30">
        <v>0.15355689146742435</v>
      </c>
      <c r="L20" s="30">
        <v>0.13755689146742434</v>
      </c>
    </row>
    <row r="21" spans="2:12" ht="15.6" x14ac:dyDescent="0.3">
      <c r="B21" s="33" t="s">
        <v>86</v>
      </c>
      <c r="C21" s="39">
        <v>0.10250889411689147</v>
      </c>
      <c r="D21" s="39">
        <v>0.11431834092472921</v>
      </c>
      <c r="F21" s="21"/>
      <c r="G21" s="22"/>
      <c r="H21" s="26"/>
      <c r="I21" s="28">
        <v>89.75</v>
      </c>
      <c r="J21" s="27"/>
      <c r="K21" s="31">
        <v>0.14489264105323207</v>
      </c>
      <c r="L21" s="31">
        <v>0.12889264105323206</v>
      </c>
    </row>
    <row r="22" spans="2:12" ht="15.6" x14ac:dyDescent="0.3">
      <c r="F22" s="21"/>
      <c r="G22" s="22"/>
      <c r="H22" s="26" t="s">
        <v>78</v>
      </c>
      <c r="I22" s="27">
        <v>92</v>
      </c>
      <c r="J22" s="27"/>
      <c r="K22" s="30">
        <v>0.13665218549625591</v>
      </c>
      <c r="L22" s="30">
        <v>0.12065218549625591</v>
      </c>
    </row>
    <row r="23" spans="2:12" ht="15.6" x14ac:dyDescent="0.3">
      <c r="B23" s="40" t="s">
        <v>87</v>
      </c>
      <c r="C23" s="34"/>
      <c r="D23" s="41">
        <f>aux_sensibilidade!I50</f>
        <v>3.6253970352989344</v>
      </c>
      <c r="F23" s="21"/>
      <c r="G23" s="22"/>
      <c r="H23" s="26"/>
      <c r="I23" s="66">
        <v>94.25</v>
      </c>
      <c r="J23" s="27"/>
      <c r="K23" s="67">
        <v>0.12880517344067388</v>
      </c>
      <c r="L23" s="67">
        <v>0.11280517344067388</v>
      </c>
    </row>
    <row r="24" spans="2:12" ht="15.6" x14ac:dyDescent="0.3">
      <c r="B24" s="42"/>
      <c r="C24" s="42"/>
      <c r="D24" s="43"/>
      <c r="F24" s="21"/>
      <c r="G24" s="22"/>
      <c r="H24" s="26" t="s">
        <v>78</v>
      </c>
      <c r="I24" s="27">
        <v>96.5</v>
      </c>
      <c r="J24" s="27"/>
      <c r="K24" s="30">
        <v>0.12132408422706198</v>
      </c>
      <c r="L24" s="30">
        <v>0.10532408422706198</v>
      </c>
    </row>
    <row r="25" spans="2:12" ht="15.6" x14ac:dyDescent="0.3">
      <c r="B25" s="33" t="str">
        <f>"Cota PL"&amp;aux_sensibilidade!I24</f>
        <v>Cota PL (29/08)</v>
      </c>
      <c r="C25" s="34"/>
      <c r="D25" s="41">
        <f>aux_sensibilidade!I26</f>
        <v>98.265648499999998</v>
      </c>
      <c r="F25" s="21"/>
      <c r="G25" s="22"/>
      <c r="H25" s="26" t="s">
        <v>78</v>
      </c>
      <c r="I25" s="28">
        <v>98.75</v>
      </c>
      <c r="J25" s="27"/>
      <c r="K25" s="31">
        <v>0.11418390540799428</v>
      </c>
      <c r="L25" s="31">
        <v>9.8183905407994279E-2</v>
      </c>
    </row>
    <row r="26" spans="2:12" ht="16.2" thickBot="1" x14ac:dyDescent="0.35">
      <c r="B26" s="33" t="str">
        <f>"CotaMercado"&amp;aux_sensibilidade!I24</f>
        <v>CotaMercado (29/08)</v>
      </c>
      <c r="C26" s="34"/>
      <c r="D26" s="41">
        <f>aux_sensibilidade!I27</f>
        <v>83.14</v>
      </c>
      <c r="F26" s="21"/>
      <c r="G26" s="22"/>
    </row>
    <row r="27" spans="2:12" ht="16.2" thickBot="1" x14ac:dyDescent="0.35">
      <c r="B27" s="33" t="s">
        <v>89</v>
      </c>
      <c r="C27" s="34"/>
      <c r="D27" s="45">
        <f>(D26-D25)/D25</f>
        <v>-0.15392610470585757</v>
      </c>
      <c r="F27" s="21"/>
      <c r="G27" s="22"/>
      <c r="H27" s="36" t="s">
        <v>175</v>
      </c>
      <c r="I27" s="175">
        <v>98.265648499999998</v>
      </c>
      <c r="J27" s="68"/>
      <c r="K27" s="69" cm="1">
        <f t="array" ref="K27:L27">aux_sensibilidade!K144:L144</f>
        <v>0.11569333481965405</v>
      </c>
      <c r="L27" s="69">
        <v>9.9693334819654048E-2</v>
      </c>
    </row>
    <row r="28" spans="2:12" ht="15" x14ac:dyDescent="0.3">
      <c r="F28" s="21"/>
      <c r="G28" s="22"/>
    </row>
    <row r="29" spans="2:12" ht="15" x14ac:dyDescent="0.3">
      <c r="F29" s="21"/>
      <c r="G29" s="22"/>
      <c r="I29" s="44" t="s">
        <v>88</v>
      </c>
    </row>
    <row r="30" spans="2:12" ht="15.6" x14ac:dyDescent="0.3">
      <c r="B30" s="25" t="s">
        <v>91</v>
      </c>
      <c r="C30" s="34"/>
      <c r="D30" s="186">
        <f>aux_sensibilidade!I30</f>
        <v>0.14607222543198484</v>
      </c>
      <c r="F30" s="21"/>
      <c r="G30" s="22"/>
    </row>
    <row r="31" spans="2:12" ht="15.6" x14ac:dyDescent="0.3">
      <c r="B31" s="25" t="s">
        <v>90</v>
      </c>
      <c r="C31" s="34"/>
      <c r="D31" s="186"/>
      <c r="F31" s="21"/>
      <c r="G31" s="22"/>
    </row>
    <row r="32" spans="2:12" s="46" customFormat="1" ht="15" x14ac:dyDescent="0.3">
      <c r="B32"/>
      <c r="C32"/>
      <c r="D32"/>
      <c r="F32" s="21"/>
      <c r="G32" s="22"/>
    </row>
    <row r="33" spans="2:7" ht="139.5" customHeight="1" x14ac:dyDescent="0.3">
      <c r="B33" s="187" t="s">
        <v>178</v>
      </c>
      <c r="C33" s="187"/>
      <c r="D33" s="187"/>
      <c r="F33" s="21"/>
      <c r="G33" s="22"/>
    </row>
    <row r="34" spans="2:7" ht="15" x14ac:dyDescent="0.3">
      <c r="F34" s="21"/>
      <c r="G34" s="22"/>
    </row>
    <row r="35" spans="2:7" ht="15.6" x14ac:dyDescent="0.3">
      <c r="B35" s="47" t="s">
        <v>92</v>
      </c>
      <c r="C35" s="38"/>
      <c r="D35" s="38"/>
      <c r="F35" s="21"/>
      <c r="G35" s="22"/>
    </row>
    <row r="36" spans="2:7" ht="15.6" x14ac:dyDescent="0.3">
      <c r="B36" s="33" t="str" cm="1">
        <f t="array" ref="B36:B37">aux_sensibilidade!H57:H58&amp;" (E)"</f>
        <v>CDI + (E)</v>
      </c>
      <c r="C36" s="176"/>
      <c r="D36" s="176">
        <v>0.13578400000000002</v>
      </c>
      <c r="F36" s="21"/>
      <c r="G36" s="22"/>
    </row>
    <row r="37" spans="2:7" ht="18.75" customHeight="1" x14ac:dyDescent="0.3">
      <c r="B37" s="33" t="str">
        <v>IPCA + (E)</v>
      </c>
      <c r="C37" s="176"/>
      <c r="D37" s="176">
        <v>5.2695999999999993E-2</v>
      </c>
      <c r="F37" s="21"/>
      <c r="G37" s="22"/>
    </row>
    <row r="38" spans="2:7" ht="15" customHeight="1" x14ac:dyDescent="0.3">
      <c r="F38" s="21"/>
      <c r="G38" s="22"/>
    </row>
    <row r="39" spans="2:7" ht="123" customHeight="1" x14ac:dyDescent="0.3">
      <c r="B39" s="182" t="s">
        <v>177</v>
      </c>
      <c r="C39" s="182"/>
      <c r="D39" s="182"/>
      <c r="F39" s="21"/>
      <c r="G39" s="22"/>
    </row>
    <row r="40" spans="2:7" ht="15" x14ac:dyDescent="0.3">
      <c r="B40" s="182"/>
      <c r="C40" s="182"/>
      <c r="D40" s="182"/>
      <c r="F40" s="21"/>
      <c r="G40" s="22"/>
    </row>
    <row r="41" spans="2:7" ht="15" x14ac:dyDescent="0.3">
      <c r="B41" s="182"/>
      <c r="C41" s="182"/>
      <c r="D41" s="182"/>
      <c r="F41" s="21"/>
      <c r="G41" s="22"/>
    </row>
    <row r="42" spans="2:7" ht="15" x14ac:dyDescent="0.3">
      <c r="B42" s="182"/>
      <c r="C42" s="182"/>
      <c r="D42" s="182"/>
      <c r="F42" s="21"/>
      <c r="G42" s="22"/>
    </row>
    <row r="43" spans="2:7" ht="15" x14ac:dyDescent="0.3">
      <c r="B43" s="182"/>
      <c r="C43" s="182"/>
      <c r="D43" s="182"/>
      <c r="F43" s="21"/>
      <c r="G43" s="22"/>
    </row>
    <row r="44" spans="2:7" ht="16.5" customHeight="1" x14ac:dyDescent="0.3">
      <c r="B44" s="182"/>
      <c r="C44" s="182"/>
      <c r="D44" s="182"/>
      <c r="F44" s="21"/>
      <c r="G44" s="22"/>
    </row>
    <row r="45" spans="2:7" ht="15" x14ac:dyDescent="0.3">
      <c r="B45" s="182"/>
      <c r="C45" s="182"/>
      <c r="D45" s="182"/>
      <c r="F45" s="21"/>
      <c r="G45" s="22"/>
    </row>
    <row r="46" spans="2:7" ht="15" customHeight="1" x14ac:dyDescent="0.3">
      <c r="B46" s="182"/>
      <c r="C46" s="182"/>
      <c r="D46" s="182"/>
      <c r="F46" s="21"/>
    </row>
    <row r="47" spans="2:7" ht="15" customHeight="1" x14ac:dyDescent="0.3">
      <c r="B47" s="182"/>
      <c r="C47" s="182"/>
      <c r="D47" s="182"/>
      <c r="F47" s="21"/>
    </row>
    <row r="48" spans="2:7" ht="15" customHeight="1" x14ac:dyDescent="0.3">
      <c r="B48" s="182"/>
      <c r="C48" s="182"/>
      <c r="D48" s="182"/>
      <c r="F48" s="21"/>
    </row>
    <row r="49" spans="2:6" ht="15" customHeight="1" x14ac:dyDescent="0.3">
      <c r="B49" s="182"/>
      <c r="C49" s="182"/>
      <c r="D49" s="182"/>
      <c r="F49" s="21"/>
    </row>
    <row r="50" spans="2:6" ht="15" customHeight="1" x14ac:dyDescent="0.3">
      <c r="F50" s="21"/>
    </row>
    <row r="51" spans="2:6" ht="15" customHeight="1" x14ac:dyDescent="0.3">
      <c r="F51" s="21"/>
    </row>
    <row r="52" spans="2:6" ht="15" x14ac:dyDescent="0.3">
      <c r="F52" s="21"/>
    </row>
    <row r="53" spans="2:6" ht="15" x14ac:dyDescent="0.3">
      <c r="F53" s="21"/>
    </row>
    <row r="54" spans="2:6" ht="15" customHeight="1" x14ac:dyDescent="0.3"/>
    <row r="55" spans="2:6" ht="16.5" customHeight="1" x14ac:dyDescent="0.3"/>
  </sheetData>
  <mergeCells count="6">
    <mergeCell ref="B7:L7"/>
    <mergeCell ref="B39:D49"/>
    <mergeCell ref="K9:L9"/>
    <mergeCell ref="C12:D12"/>
    <mergeCell ref="D30:D31"/>
    <mergeCell ref="B33:D33"/>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sheetPr codeName="Sheet6"/>
  <dimension ref="G4:M144"/>
  <sheetViews>
    <sheetView zoomScale="85" zoomScaleNormal="85" workbookViewId="0">
      <selection activeCell="J33" sqref="J33"/>
    </sheetView>
  </sheetViews>
  <sheetFormatPr defaultRowHeight="14.4" x14ac:dyDescent="0.3"/>
  <cols>
    <col min="7" max="7" width="10.44140625" customWidth="1"/>
    <col min="8" max="8" width="19.44140625" customWidth="1"/>
    <col min="9" max="9" width="17.44140625" customWidth="1"/>
    <col min="10" max="10" width="17.5546875" customWidth="1"/>
    <col min="11" max="11" width="18.44140625" customWidth="1"/>
    <col min="12" max="12" width="18" customWidth="1"/>
    <col min="13" max="13" width="20.44140625" customWidth="1"/>
  </cols>
  <sheetData>
    <row r="4" spans="7:12" ht="15" thickBot="1" x14ac:dyDescent="0.35"/>
    <row r="5" spans="7:12" x14ac:dyDescent="0.3">
      <c r="G5" s="46"/>
      <c r="H5" s="74" t="s">
        <v>183</v>
      </c>
      <c r="I5" s="75" t="s">
        <v>96</v>
      </c>
      <c r="J5" s="75" t="s">
        <v>94</v>
      </c>
      <c r="K5" s="75" t="s">
        <v>98</v>
      </c>
      <c r="L5" s="76"/>
    </row>
    <row r="6" spans="7:12" x14ac:dyDescent="0.3">
      <c r="G6" s="48" t="s">
        <v>93</v>
      </c>
      <c r="H6" s="77">
        <v>252</v>
      </c>
      <c r="I6" s="78">
        <v>4.1599999999999998E-2</v>
      </c>
      <c r="J6" s="78">
        <v>0.142983</v>
      </c>
      <c r="K6" s="78">
        <v>5.3573978159932922E-2</v>
      </c>
      <c r="L6" s="79">
        <v>45898</v>
      </c>
    </row>
    <row r="7" spans="7:12" x14ac:dyDescent="0.3">
      <c r="G7" s="48" t="s">
        <v>95</v>
      </c>
      <c r="H7" s="77">
        <v>378</v>
      </c>
      <c r="I7" s="78">
        <v>4.6106000000000001E-2</v>
      </c>
      <c r="J7" s="78">
        <v>0.13777799999999998</v>
      </c>
      <c r="K7" s="78">
        <v>4.9649125096557167E-2</v>
      </c>
      <c r="L7" s="80"/>
    </row>
    <row r="8" spans="7:12" x14ac:dyDescent="0.3">
      <c r="G8" s="48" t="s">
        <v>97</v>
      </c>
      <c r="H8" s="77">
        <v>504</v>
      </c>
      <c r="I8" s="78">
        <v>4.7832999999999994E-2</v>
      </c>
      <c r="J8" s="78">
        <v>0.134549</v>
      </c>
      <c r="K8" s="78">
        <v>4.7264379776963183E-2</v>
      </c>
      <c r="L8" s="81"/>
    </row>
    <row r="9" spans="7:12" x14ac:dyDescent="0.3">
      <c r="G9" s="48"/>
      <c r="H9" s="77">
        <v>630</v>
      </c>
      <c r="I9" s="78">
        <v>4.8838999999999994E-2</v>
      </c>
      <c r="J9" s="78">
        <v>0.13309799999999999</v>
      </c>
      <c r="K9" s="78">
        <v>4.5839128729078027E-2</v>
      </c>
      <c r="L9" s="81"/>
    </row>
    <row r="10" spans="7:12" x14ac:dyDescent="0.3">
      <c r="H10" s="77">
        <v>756</v>
      </c>
      <c r="I10" s="78">
        <v>4.9803E-2</v>
      </c>
      <c r="J10" s="78">
        <v>0.13286300000000001</v>
      </c>
      <c r="K10" s="78">
        <v>4.4872451393536128E-2</v>
      </c>
      <c r="L10" s="81"/>
    </row>
    <row r="11" spans="7:12" x14ac:dyDescent="0.3">
      <c r="H11" s="77">
        <v>882</v>
      </c>
      <c r="I11" s="78">
        <v>5.0890999999999999E-2</v>
      </c>
      <c r="J11" s="78">
        <v>0.133352</v>
      </c>
      <c r="K11" s="78">
        <v>4.4185296755542058E-2</v>
      </c>
      <c r="L11" s="81"/>
    </row>
    <row r="12" spans="7:12" x14ac:dyDescent="0.3">
      <c r="H12" s="77">
        <v>1008</v>
      </c>
      <c r="I12" s="78">
        <v>5.2098000000000005E-2</v>
      </c>
      <c r="J12" s="78">
        <v>0.13422100000000001</v>
      </c>
      <c r="K12" s="78">
        <v>4.3645335908782723E-2</v>
      </c>
      <c r="L12" s="81"/>
    </row>
    <row r="13" spans="7:12" x14ac:dyDescent="0.3">
      <c r="H13" s="77">
        <v>1134</v>
      </c>
      <c r="I13" s="78">
        <v>5.3362999999999994E-2</v>
      </c>
      <c r="J13" s="78">
        <v>0.135244</v>
      </c>
      <c r="K13" s="78">
        <v>4.3217501094780841E-2</v>
      </c>
      <c r="L13" s="81"/>
    </row>
    <row r="14" spans="7:12" x14ac:dyDescent="0.3">
      <c r="H14" s="77">
        <v>1260</v>
      </c>
      <c r="I14" s="78">
        <v>5.4623999999999999E-2</v>
      </c>
      <c r="J14" s="78">
        <v>0.13628199999999999</v>
      </c>
      <c r="K14" s="78">
        <v>4.2834002050685438E-2</v>
      </c>
      <c r="L14" s="81"/>
    </row>
    <row r="15" spans="7:12" x14ac:dyDescent="0.3">
      <c r="H15" s="77">
        <v>1386</v>
      </c>
      <c r="I15" s="78">
        <v>5.5827000000000002E-2</v>
      </c>
      <c r="J15" s="78">
        <v>0.13725099999999998</v>
      </c>
      <c r="K15" s="78">
        <v>4.2529494345086682E-2</v>
      </c>
      <c r="L15" s="81"/>
    </row>
    <row r="16" spans="7:12" x14ac:dyDescent="0.3">
      <c r="H16" s="77">
        <v>1512</v>
      </c>
      <c r="I16" s="78">
        <v>5.6933999999999998E-2</v>
      </c>
      <c r="J16" s="78">
        <v>0.138104</v>
      </c>
      <c r="K16" s="78">
        <v>4.2267926299412117E-2</v>
      </c>
      <c r="L16" s="81"/>
    </row>
    <row r="17" spans="8:12" x14ac:dyDescent="0.3">
      <c r="H17" s="77">
        <v>1638</v>
      </c>
      <c r="I17" s="78">
        <v>5.7919999999999999E-2</v>
      </c>
      <c r="J17" s="78">
        <v>0.13881500000000002</v>
      </c>
      <c r="K17" s="78">
        <v>4.2057761099356439E-2</v>
      </c>
      <c r="L17" s="81"/>
    </row>
    <row r="18" spans="8:12" x14ac:dyDescent="0.3">
      <c r="H18" s="77">
        <v>1764</v>
      </c>
      <c r="I18" s="78">
        <v>5.8768000000000001E-2</v>
      </c>
      <c r="J18" s="78">
        <v>0.139375</v>
      </c>
      <c r="K18" s="78">
        <v>4.1878959974095631E-2</v>
      </c>
      <c r="L18" s="81"/>
    </row>
    <row r="19" spans="8:12" x14ac:dyDescent="0.3">
      <c r="H19" s="77">
        <v>1890</v>
      </c>
      <c r="I19" s="78">
        <v>5.9470999999999996E-2</v>
      </c>
      <c r="J19" s="78">
        <v>0.13977999999999999</v>
      </c>
      <c r="K19" s="78">
        <v>4.1733494144349681E-2</v>
      </c>
      <c r="L19" s="81"/>
    </row>
    <row r="20" spans="8:12" x14ac:dyDescent="0.3">
      <c r="H20" s="77">
        <v>2016</v>
      </c>
      <c r="I20" s="78">
        <v>6.003E-2</v>
      </c>
      <c r="J20" s="78">
        <v>0.14003599999999999</v>
      </c>
      <c r="K20" s="78">
        <v>4.1607207806348745E-2</v>
      </c>
      <c r="L20" s="81"/>
    </row>
    <row r="21" spans="8:12" x14ac:dyDescent="0.3">
      <c r="H21" s="77">
        <v>2142</v>
      </c>
      <c r="I21" s="78">
        <v>6.0444999999999999E-2</v>
      </c>
      <c r="J21" s="78">
        <v>0.14015</v>
      </c>
      <c r="K21" s="78">
        <v>4.1390539310605989E-2</v>
      </c>
      <c r="L21" s="81"/>
    </row>
    <row r="22" spans="8:12" x14ac:dyDescent="0.3">
      <c r="H22" s="77">
        <v>2268</v>
      </c>
      <c r="I22" s="78">
        <v>6.0724E-2</v>
      </c>
      <c r="J22" s="78">
        <v>0.140129</v>
      </c>
      <c r="K22" s="78">
        <v>4.1011155070469041E-2</v>
      </c>
      <c r="L22" s="81"/>
    </row>
    <row r="23" spans="8:12" x14ac:dyDescent="0.3">
      <c r="H23" s="82"/>
      <c r="L23" s="81"/>
    </row>
    <row r="24" spans="8:12" x14ac:dyDescent="0.3">
      <c r="H24" s="82" t="s">
        <v>99</v>
      </c>
      <c r="I24" s="83" t="s">
        <v>256</v>
      </c>
      <c r="L24" s="81"/>
    </row>
    <row r="25" spans="8:12" x14ac:dyDescent="0.3">
      <c r="H25" s="82" t="s">
        <v>100</v>
      </c>
      <c r="I25" s="84">
        <v>45898</v>
      </c>
      <c r="J25" t="s">
        <v>207</v>
      </c>
      <c r="L25" s="81"/>
    </row>
    <row r="26" spans="8:12" x14ac:dyDescent="0.3">
      <c r="H26" s="82" t="s">
        <v>102</v>
      </c>
      <c r="I26" s="85">
        <v>98.265648499999998</v>
      </c>
      <c r="J26" t="s">
        <v>101</v>
      </c>
      <c r="L26" s="81"/>
    </row>
    <row r="27" spans="8:12" x14ac:dyDescent="0.3">
      <c r="H27" s="82" t="s">
        <v>103</v>
      </c>
      <c r="I27" s="85">
        <v>83.14</v>
      </c>
      <c r="J27" t="s">
        <v>101</v>
      </c>
      <c r="L27" s="81"/>
    </row>
    <row r="28" spans="8:12" x14ac:dyDescent="0.3">
      <c r="H28" s="82"/>
      <c r="L28" s="81"/>
    </row>
    <row r="29" spans="8:12" x14ac:dyDescent="0.3">
      <c r="H29" s="82" t="s">
        <v>104</v>
      </c>
      <c r="I29" s="86">
        <v>0.13771950926148668</v>
      </c>
      <c r="J29" t="s">
        <v>105</v>
      </c>
      <c r="L29" s="81"/>
    </row>
    <row r="30" spans="8:12" x14ac:dyDescent="0.3">
      <c r="H30" s="82" t="s">
        <v>106</v>
      </c>
      <c r="I30" s="87">
        <v>0.14607222543198484</v>
      </c>
      <c r="J30" t="s">
        <v>101</v>
      </c>
      <c r="L30" s="81"/>
    </row>
    <row r="31" spans="8:12" x14ac:dyDescent="0.3">
      <c r="H31" s="82"/>
      <c r="L31" s="81"/>
    </row>
    <row r="32" spans="8:12" x14ac:dyDescent="0.3">
      <c r="H32" s="82" t="s">
        <v>107</v>
      </c>
      <c r="I32" s="88">
        <v>0</v>
      </c>
      <c r="L32" s="81"/>
    </row>
    <row r="33" spans="8:12" x14ac:dyDescent="0.3">
      <c r="H33" s="82" t="s">
        <v>108</v>
      </c>
      <c r="I33" s="88">
        <v>1.6E-2</v>
      </c>
      <c r="L33" s="81"/>
    </row>
    <row r="34" spans="8:12" x14ac:dyDescent="0.3">
      <c r="H34" s="82" t="s">
        <v>109</v>
      </c>
      <c r="I34" s="88">
        <v>1.6E-2</v>
      </c>
      <c r="L34" s="81"/>
    </row>
    <row r="35" spans="8:12" x14ac:dyDescent="0.3">
      <c r="H35" s="89"/>
      <c r="I35" s="90"/>
      <c r="J35" s="90"/>
      <c r="K35" s="90"/>
      <c r="L35" s="91"/>
    </row>
    <row r="36" spans="8:12" x14ac:dyDescent="0.3">
      <c r="H36" s="89" t="s">
        <v>110</v>
      </c>
      <c r="I36" s="92">
        <v>341151603.66000003</v>
      </c>
      <c r="J36" s="90"/>
      <c r="K36" s="90"/>
      <c r="L36" s="91"/>
    </row>
    <row r="37" spans="8:12" x14ac:dyDescent="0.3">
      <c r="H37" s="89"/>
      <c r="I37" s="90"/>
      <c r="J37" s="90"/>
      <c r="K37" s="90"/>
      <c r="L37" s="91"/>
    </row>
    <row r="38" spans="8:12" x14ac:dyDescent="0.3">
      <c r="H38" s="89" t="s">
        <v>111</v>
      </c>
      <c r="I38" s="90" t="s">
        <v>112</v>
      </c>
      <c r="J38" s="90" t="s">
        <v>113</v>
      </c>
      <c r="K38" s="90"/>
      <c r="L38" s="91"/>
    </row>
    <row r="39" spans="8:12" x14ac:dyDescent="0.3">
      <c r="H39" s="89" t="s">
        <v>114</v>
      </c>
      <c r="I39" s="93">
        <v>308797232.62956411</v>
      </c>
      <c r="J39" s="94">
        <v>0.90516131044577741</v>
      </c>
      <c r="K39" s="90"/>
      <c r="L39" s="91"/>
    </row>
    <row r="40" spans="8:12" x14ac:dyDescent="0.3">
      <c r="H40" s="89" t="s">
        <v>115</v>
      </c>
      <c r="I40" s="93">
        <v>0</v>
      </c>
      <c r="J40" s="94">
        <v>0</v>
      </c>
      <c r="K40" s="90"/>
      <c r="L40" s="91"/>
    </row>
    <row r="41" spans="8:12" x14ac:dyDescent="0.3">
      <c r="H41" s="89" t="s">
        <v>192</v>
      </c>
      <c r="I41" s="93">
        <v>0</v>
      </c>
      <c r="J41" s="94">
        <v>0</v>
      </c>
      <c r="K41" s="90"/>
      <c r="L41" s="91"/>
    </row>
    <row r="42" spans="8:12" x14ac:dyDescent="0.3">
      <c r="H42" s="89" t="s">
        <v>116</v>
      </c>
      <c r="I42" s="93">
        <v>7912058.0600000005</v>
      </c>
      <c r="J42" s="94">
        <v>2.3192205386451444E-2</v>
      </c>
      <c r="K42" s="90"/>
      <c r="L42" s="91"/>
    </row>
    <row r="43" spans="8:12" x14ac:dyDescent="0.3">
      <c r="H43" s="89" t="s">
        <v>117</v>
      </c>
      <c r="I43" s="93">
        <v>24857600.757109348</v>
      </c>
      <c r="J43" s="94">
        <v>7.2863795715534835E-2</v>
      </c>
      <c r="K43" s="90"/>
      <c r="L43" s="91"/>
    </row>
    <row r="44" spans="8:12" x14ac:dyDescent="0.3">
      <c r="H44" s="89" t="s">
        <v>118</v>
      </c>
      <c r="I44" s="93">
        <v>0</v>
      </c>
      <c r="J44" s="94">
        <v>0</v>
      </c>
      <c r="K44" s="90"/>
      <c r="L44" s="91"/>
    </row>
    <row r="45" spans="8:12" x14ac:dyDescent="0.3">
      <c r="H45" s="89" t="s">
        <v>119</v>
      </c>
      <c r="I45" s="93">
        <v>29799170.180012509</v>
      </c>
      <c r="J45" s="94">
        <v>8.7348761841703329E-2</v>
      </c>
      <c r="K45" s="90"/>
      <c r="L45" s="91"/>
    </row>
    <row r="46" spans="8:12" x14ac:dyDescent="0.3">
      <c r="H46" s="89" t="s">
        <v>120</v>
      </c>
      <c r="I46" s="93">
        <v>278998062.44955164</v>
      </c>
      <c r="J46" s="94">
        <v>0.81781254860407426</v>
      </c>
      <c r="K46" s="90"/>
      <c r="L46" s="91"/>
    </row>
    <row r="47" spans="8:12" x14ac:dyDescent="0.3">
      <c r="H47" s="89" t="s">
        <v>121</v>
      </c>
      <c r="I47" s="93">
        <v>0</v>
      </c>
      <c r="J47" s="94">
        <v>0</v>
      </c>
      <c r="K47" s="90"/>
      <c r="L47" s="91"/>
    </row>
    <row r="48" spans="8:12" x14ac:dyDescent="0.3">
      <c r="H48" s="89" t="s">
        <v>147</v>
      </c>
      <c r="I48" s="93">
        <v>0</v>
      </c>
      <c r="J48" s="94">
        <v>0</v>
      </c>
      <c r="K48" s="90"/>
      <c r="L48" s="91"/>
    </row>
    <row r="49" spans="8:13" x14ac:dyDescent="0.3">
      <c r="H49" s="89"/>
      <c r="I49" s="90"/>
      <c r="J49" s="90"/>
      <c r="K49" s="90"/>
      <c r="L49" s="91"/>
    </row>
    <row r="50" spans="8:13" x14ac:dyDescent="0.3">
      <c r="H50" s="89" t="s">
        <v>122</v>
      </c>
      <c r="I50" s="95">
        <v>3.6253970352989344</v>
      </c>
      <c r="J50" s="96">
        <v>913.60005289533149</v>
      </c>
      <c r="K50" s="90">
        <v>1008</v>
      </c>
      <c r="L50" s="91"/>
    </row>
    <row r="51" spans="8:13" x14ac:dyDescent="0.3">
      <c r="H51" s="89"/>
      <c r="I51" s="90"/>
      <c r="J51" s="90"/>
      <c r="K51" s="90"/>
      <c r="L51" s="91"/>
    </row>
    <row r="52" spans="8:13" x14ac:dyDescent="0.3">
      <c r="H52" s="89" t="s">
        <v>123</v>
      </c>
      <c r="I52" s="97">
        <v>2.25</v>
      </c>
      <c r="J52" s="90"/>
      <c r="K52" s="90"/>
      <c r="L52" s="91"/>
    </row>
    <row r="53" spans="8:13" x14ac:dyDescent="0.3">
      <c r="H53" s="89"/>
      <c r="I53" s="90"/>
      <c r="J53" s="90"/>
      <c r="K53" s="90"/>
      <c r="L53" s="91"/>
    </row>
    <row r="54" spans="8:13" x14ac:dyDescent="0.3">
      <c r="H54" s="89" t="s">
        <v>124</v>
      </c>
      <c r="I54" s="98">
        <v>2023</v>
      </c>
      <c r="J54" s="90"/>
      <c r="K54" s="90"/>
      <c r="L54" s="91"/>
    </row>
    <row r="55" spans="8:13" x14ac:dyDescent="0.3">
      <c r="H55" s="89"/>
      <c r="I55" s="90"/>
      <c r="J55" s="90"/>
      <c r="K55" s="90"/>
      <c r="L55" s="91"/>
    </row>
    <row r="56" spans="8:13" x14ac:dyDescent="0.3">
      <c r="H56" s="89" t="s">
        <v>125</v>
      </c>
      <c r="I56" s="90" t="s">
        <v>126</v>
      </c>
      <c r="J56" s="90" t="s">
        <v>127</v>
      </c>
      <c r="K56" s="90"/>
      <c r="L56" s="91"/>
    </row>
    <row r="57" spans="8:13" x14ac:dyDescent="0.3">
      <c r="H57" s="99" t="s">
        <v>93</v>
      </c>
      <c r="I57" s="100">
        <v>4.6691220179305881E-2</v>
      </c>
      <c r="J57" s="100">
        <v>4.6006836346037493E-2</v>
      </c>
      <c r="K57" s="90"/>
      <c r="L57" s="91"/>
    </row>
    <row r="58" spans="8:13" x14ac:dyDescent="0.3">
      <c r="H58" s="99" t="s">
        <v>95</v>
      </c>
      <c r="I58" s="100">
        <v>0.10250889411689147</v>
      </c>
      <c r="J58" s="100">
        <v>0.11431834092472921</v>
      </c>
      <c r="K58" s="90"/>
      <c r="L58" s="91"/>
    </row>
    <row r="59" spans="8:13" x14ac:dyDescent="0.3">
      <c r="H59" s="89" t="s">
        <v>97</v>
      </c>
      <c r="I59" s="100">
        <v>0</v>
      </c>
      <c r="J59" s="100">
        <v>0</v>
      </c>
      <c r="K59" s="90"/>
      <c r="L59" s="91"/>
    </row>
    <row r="60" spans="8:13" ht="15" thickBot="1" x14ac:dyDescent="0.35">
      <c r="H60" s="101" t="s">
        <v>27</v>
      </c>
      <c r="I60" s="102">
        <v>0</v>
      </c>
      <c r="J60" s="102">
        <v>0</v>
      </c>
      <c r="K60" s="103"/>
      <c r="L60" s="104"/>
    </row>
    <row r="62" spans="8:13" x14ac:dyDescent="0.3">
      <c r="H62" s="19" t="s">
        <v>94</v>
      </c>
      <c r="I62" s="50">
        <f>Sensibilidade!D36</f>
        <v>0.13578400000000002</v>
      </c>
    </row>
    <row r="63" spans="8:13" x14ac:dyDescent="0.3">
      <c r="H63" s="19" t="s">
        <v>96</v>
      </c>
      <c r="I63" s="50">
        <f>Sensibilidade!D37</f>
        <v>5.2695999999999993E-2</v>
      </c>
    </row>
    <row r="64" spans="8:13" x14ac:dyDescent="0.3">
      <c r="H64" s="19" t="s">
        <v>98</v>
      </c>
      <c r="I64" s="50"/>
      <c r="M64" s="49"/>
    </row>
    <row r="65" spans="8:13" x14ac:dyDescent="0.3">
      <c r="H65" s="19"/>
      <c r="I65" s="50"/>
      <c r="M65" s="49"/>
    </row>
    <row r="66" spans="8:13" x14ac:dyDescent="0.3">
      <c r="M66" s="49"/>
    </row>
    <row r="67" spans="8:13" x14ac:dyDescent="0.3">
      <c r="H67" t="s">
        <v>125</v>
      </c>
      <c r="I67" t="s">
        <v>128</v>
      </c>
      <c r="J67" t="s">
        <v>129</v>
      </c>
      <c r="K67" t="s">
        <v>130</v>
      </c>
      <c r="M67" s="49"/>
    </row>
    <row r="68" spans="8:13" x14ac:dyDescent="0.3">
      <c r="H68" s="46" t="s">
        <v>93</v>
      </c>
      <c r="I68" s="51">
        <f t="shared" ref="I68:J70" si="0">+(1+I57)*(1+$I62)-1</f>
        <v>0.18881514082013284</v>
      </c>
      <c r="J68" s="51">
        <f t="shared" si="0"/>
        <v>0.188037828612448</v>
      </c>
      <c r="K68" s="51">
        <f>J45/J39</f>
        <v>9.6500768242828966E-2</v>
      </c>
    </row>
    <row r="69" spans="8:13" x14ac:dyDescent="0.3">
      <c r="H69" s="46" t="s">
        <v>95</v>
      </c>
      <c r="I69" s="51">
        <f t="shared" si="0"/>
        <v>0.1606067028012752</v>
      </c>
      <c r="J69" s="51">
        <f t="shared" si="0"/>
        <v>0.17303846021809877</v>
      </c>
      <c r="K69" s="51">
        <f>J46/J39</f>
        <v>0.90349923175717128</v>
      </c>
    </row>
    <row r="70" spans="8:13" x14ac:dyDescent="0.3">
      <c r="H70" t="s">
        <v>97</v>
      </c>
      <c r="I70" s="51">
        <f t="shared" si="0"/>
        <v>0</v>
      </c>
      <c r="J70" s="51">
        <f t="shared" si="0"/>
        <v>0</v>
      </c>
      <c r="K70" s="51">
        <f>J47/J39</f>
        <v>0</v>
      </c>
    </row>
    <row r="71" spans="8:13" x14ac:dyDescent="0.3">
      <c r="H71" t="s">
        <v>27</v>
      </c>
      <c r="I71" s="51">
        <f>I60</f>
        <v>0</v>
      </c>
      <c r="J71" s="51">
        <f>J60</f>
        <v>0</v>
      </c>
      <c r="K71" s="51">
        <f>J48/J39</f>
        <v>0</v>
      </c>
    </row>
    <row r="73" spans="8:13" x14ac:dyDescent="0.3">
      <c r="H73" t="s">
        <v>131</v>
      </c>
      <c r="I73" t="s">
        <v>128</v>
      </c>
      <c r="J73" t="s">
        <v>129</v>
      </c>
    </row>
    <row r="74" spans="8:13" x14ac:dyDescent="0.3">
      <c r="H74" t="s">
        <v>132</v>
      </c>
      <c r="I74" s="51">
        <f>SUMPRODUCT(I68:I71,$K$68:$K$71)</f>
        <v>0.16332883874102522</v>
      </c>
      <c r="J74" s="51">
        <f>SUMPRODUCT(J68:J71,$K$68:$K$71)</f>
        <v>0.17448591079131071</v>
      </c>
    </row>
    <row r="76" spans="8:13" x14ac:dyDescent="0.3">
      <c r="H76" t="s">
        <v>133</v>
      </c>
      <c r="I76" s="52" t="s">
        <v>134</v>
      </c>
      <c r="J76" s="46" t="s">
        <v>75</v>
      </c>
      <c r="K76" t="s">
        <v>135</v>
      </c>
      <c r="L76" t="s">
        <v>136</v>
      </c>
    </row>
    <row r="77" spans="8:13" x14ac:dyDescent="0.3">
      <c r="H77" s="53">
        <f t="shared" ref="H77:H90" si="1">1- I77/$I$50</f>
        <v>1.1141652125247723</v>
      </c>
      <c r="I77" s="54">
        <f t="shared" ref="I77:I90" si="2">(J77-$I$26)/J77</f>
        <v>-0.41389422302158269</v>
      </c>
      <c r="J77" s="55">
        <f t="shared" ref="J77:J82" si="3">J78-$I$52</f>
        <v>69.5</v>
      </c>
      <c r="K77" s="51">
        <f t="shared" ref="K77:K90" si="4">(1+$I$74) * ($H77) - 1</f>
        <v>0.29614052285209103</v>
      </c>
      <c r="L77" s="51">
        <f t="shared" ref="L77:L90" si="5">(1+$J$74) * ($H77) - 1</f>
        <v>0.30857134440415135</v>
      </c>
    </row>
    <row r="78" spans="8:13" x14ac:dyDescent="0.3">
      <c r="H78" s="53">
        <f t="shared" si="1"/>
        <v>1.1019353392350806</v>
      </c>
      <c r="I78" s="54">
        <f t="shared" si="2"/>
        <v>-0.36955607665505225</v>
      </c>
      <c r="J78" s="55">
        <f t="shared" si="3"/>
        <v>71.75</v>
      </c>
      <c r="K78" s="51">
        <f t="shared" si="4"/>
        <v>0.28191315856004406</v>
      </c>
      <c r="L78" s="51">
        <f t="shared" si="5"/>
        <v>0.29420753053464543</v>
      </c>
    </row>
    <row r="79" spans="8:13" x14ac:dyDescent="0.3">
      <c r="H79" s="53">
        <f t="shared" si="1"/>
        <v>1.0904491744562483</v>
      </c>
      <c r="I79" s="54">
        <f t="shared" si="2"/>
        <v>-0.32791416891891889</v>
      </c>
      <c r="J79" s="55">
        <f t="shared" si="3"/>
        <v>74</v>
      </c>
      <c r="K79" s="51">
        <f t="shared" si="4"/>
        <v>0.26855097182629706</v>
      </c>
      <c r="L79" s="51">
        <f t="shared" si="5"/>
        <v>0.28071719183287946</v>
      </c>
    </row>
    <row r="80" spans="8:13" x14ac:dyDescent="0.3">
      <c r="H80" s="53">
        <f t="shared" si="1"/>
        <v>1.0796408816971506</v>
      </c>
      <c r="I80" s="54">
        <f t="shared" si="2"/>
        <v>-0.28872981639344258</v>
      </c>
      <c r="J80" s="55">
        <f t="shared" si="3"/>
        <v>76.25</v>
      </c>
      <c r="K80" s="51">
        <f t="shared" si="4"/>
        <v>0.25597737316208269</v>
      </c>
      <c r="L80" s="51">
        <f t="shared" si="5"/>
        <v>0.2680230042676115</v>
      </c>
    </row>
    <row r="81" spans="8:12" x14ac:dyDescent="0.3">
      <c r="H81" s="53">
        <f t="shared" si="1"/>
        <v>1.0694521725994022</v>
      </c>
      <c r="I81" s="54">
        <f t="shared" si="2"/>
        <v>-0.25179170063694262</v>
      </c>
      <c r="J81" s="55">
        <f t="shared" si="3"/>
        <v>78.5</v>
      </c>
      <c r="K81" s="51">
        <f t="shared" si="4"/>
        <v>0.24412455403912903</v>
      </c>
      <c r="L81" s="51">
        <f t="shared" si="5"/>
        <v>0.2560565089831548</v>
      </c>
    </row>
    <row r="82" spans="8:12" x14ac:dyDescent="0.3">
      <c r="H82" s="53">
        <f t="shared" si="1"/>
        <v>1.0598312553399185</v>
      </c>
      <c r="I82" s="54">
        <f t="shared" si="2"/>
        <v>-0.21691205572755415</v>
      </c>
      <c r="J82" s="55">
        <f t="shared" si="3"/>
        <v>80.75</v>
      </c>
      <c r="K82" s="51">
        <f t="shared" si="4"/>
        <v>0.23293226353603047</v>
      </c>
      <c r="L82" s="51">
        <f t="shared" si="5"/>
        <v>0.24475687721300221</v>
      </c>
    </row>
    <row r="83" spans="8:12" x14ac:dyDescent="0.3">
      <c r="H83" s="53">
        <f t="shared" si="1"/>
        <v>1.0507319540764311</v>
      </c>
      <c r="I83" s="54">
        <f t="shared" si="2"/>
        <v>-0.18392347590361444</v>
      </c>
      <c r="J83" s="56">
        <f>ROUND(I27*2,0)/2</f>
        <v>83</v>
      </c>
      <c r="K83" s="51">
        <f t="shared" si="4"/>
        <v>0.22234678396382268</v>
      </c>
      <c r="L83" s="51">
        <f t="shared" si="5"/>
        <v>0.23406987608099072</v>
      </c>
    </row>
    <row r="84" spans="8:12" x14ac:dyDescent="0.3">
      <c r="H84" s="53">
        <f t="shared" si="1"/>
        <v>1.0421129678356496</v>
      </c>
      <c r="I84" s="54">
        <f t="shared" si="2"/>
        <v>-0.15267622873900291</v>
      </c>
      <c r="J84" s="55">
        <f t="shared" ref="J84:J90" si="6">J83+$I$52</f>
        <v>85.25</v>
      </c>
      <c r="K84" s="51">
        <f t="shared" si="4"/>
        <v>0.2123200687092095</v>
      </c>
      <c r="L84" s="51">
        <f t="shared" si="5"/>
        <v>0.22394699817588859</v>
      </c>
    </row>
    <row r="85" spans="8:12" x14ac:dyDescent="0.3">
      <c r="H85" s="53">
        <f t="shared" si="1"/>
        <v>1.0339372437443939</v>
      </c>
      <c r="I85" s="54">
        <f t="shared" si="2"/>
        <v>-0.12303598285714283</v>
      </c>
      <c r="J85" s="55">
        <f t="shared" si="6"/>
        <v>87.5</v>
      </c>
      <c r="K85" s="51">
        <f t="shared" si="4"/>
        <v>0.20280901309626209</v>
      </c>
      <c r="L85" s="51">
        <f t="shared" si="5"/>
        <v>0.21434472542019178</v>
      </c>
    </row>
    <row r="86" spans="8:12" x14ac:dyDescent="0.3">
      <c r="H86" s="53">
        <f t="shared" si="1"/>
        <v>1.0261714445379366</v>
      </c>
      <c r="I86" s="54">
        <f t="shared" si="2"/>
        <v>-9.4881877437325873E-2</v>
      </c>
      <c r="J86" s="55">
        <f t="shared" si="6"/>
        <v>89.75</v>
      </c>
      <c r="K86" s="51">
        <f t="shared" si="4"/>
        <v>0.19377483492351821</v>
      </c>
      <c r="L86" s="51">
        <f t="shared" si="5"/>
        <v>0.20522390366617338</v>
      </c>
    </row>
    <row r="87" spans="8:12" x14ac:dyDescent="0.3">
      <c r="H87" s="53">
        <f t="shared" si="1"/>
        <v>1.0187854942057082</v>
      </c>
      <c r="I87" s="54">
        <f t="shared" si="2"/>
        <v>-6.8104874999999968E-2</v>
      </c>
      <c r="J87" s="55">
        <f t="shared" si="6"/>
        <v>92</v>
      </c>
      <c r="K87" s="51">
        <f t="shared" si="4"/>
        <v>0.18518254590052807</v>
      </c>
      <c r="L87" s="51">
        <f t="shared" si="5"/>
        <v>0.19654920906316664</v>
      </c>
    </row>
    <row r="88" spans="8:12" x14ac:dyDescent="0.3">
      <c r="H88" s="53">
        <f t="shared" si="1"/>
        <v>1.0117521887169285</v>
      </c>
      <c r="I88" s="54">
        <f t="shared" si="2"/>
        <v>-4.2606350132625967E-2</v>
      </c>
      <c r="J88" s="55">
        <f t="shared" si="6"/>
        <v>94.25</v>
      </c>
      <c r="K88" s="51">
        <f t="shared" si="4"/>
        <v>0.17700049879375501</v>
      </c>
      <c r="L88" s="51">
        <f t="shared" si="5"/>
        <v>0.18828869086030364</v>
      </c>
    </row>
    <row r="89" spans="8:12" x14ac:dyDescent="0.3">
      <c r="H89" s="53">
        <f t="shared" si="1"/>
        <v>1.0050468612043093</v>
      </c>
      <c r="I89" s="54">
        <f t="shared" si="2"/>
        <v>-1.8296875647668367E-2</v>
      </c>
      <c r="J89" s="55">
        <f t="shared" si="6"/>
        <v>96.5</v>
      </c>
      <c r="K89" s="51">
        <f t="shared" si="4"/>
        <v>0.16919999792512153</v>
      </c>
      <c r="L89" s="51">
        <f t="shared" si="5"/>
        <v>0.18041337816949121</v>
      </c>
    </row>
    <row r="90" spans="8:12" x14ac:dyDescent="0.3">
      <c r="H90" s="53">
        <f t="shared" si="1"/>
        <v>0.99864709292011344</v>
      </c>
      <c r="I90" s="54">
        <f t="shared" si="2"/>
        <v>4.9048253164557217E-3</v>
      </c>
      <c r="J90" s="55">
        <f t="shared" si="6"/>
        <v>98.75</v>
      </c>
      <c r="K90" s="51">
        <f t="shared" si="4"/>
        <v>0.16175496291885638</v>
      </c>
      <c r="L90" s="51">
        <f t="shared" si="5"/>
        <v>0.17289694048737392</v>
      </c>
    </row>
    <row r="92" spans="8:12" x14ac:dyDescent="0.3">
      <c r="H92" s="51" t="str" cm="1">
        <f t="array" ref="H92:J106">H76:J90</f>
        <v>Variação ajustada pela Duration</v>
      </c>
      <c r="I92" t="str">
        <v>Variação vs PL</v>
      </c>
      <c r="J92" t="str">
        <v>Preço Mercado</v>
      </c>
      <c r="K92" t="s">
        <v>137</v>
      </c>
      <c r="L92" t="s">
        <v>138</v>
      </c>
    </row>
    <row r="93" spans="8:12" x14ac:dyDescent="0.3">
      <c r="H93" s="51">
        <v>1.1141652125247723</v>
      </c>
      <c r="I93" s="51">
        <v>-0.41389422302158269</v>
      </c>
      <c r="J93" s="57">
        <v>69.5</v>
      </c>
      <c r="K93" s="59">
        <f t="shared" ref="K93:K106" si="7">(1+K77)/(1+$I$62)-1</f>
        <v>0.14118575614033202</v>
      </c>
      <c r="L93" s="59">
        <f t="shared" ref="L93:L106" si="8">(1+K77)/(1+$I$63)-1</f>
        <v>0.23125814371109121</v>
      </c>
    </row>
    <row r="94" spans="8:12" x14ac:dyDescent="0.3">
      <c r="H94" s="51">
        <v>1.1019353392350806</v>
      </c>
      <c r="I94" s="51">
        <v>-0.36955607665505225</v>
      </c>
      <c r="J94" s="57">
        <v>71.75</v>
      </c>
      <c r="K94" s="59">
        <f t="shared" si="7"/>
        <v>0.12865928606147281</v>
      </c>
      <c r="L94" s="59">
        <f t="shared" si="8"/>
        <v>0.21774297476198634</v>
      </c>
    </row>
    <row r="95" spans="8:12" x14ac:dyDescent="0.3">
      <c r="H95" s="51">
        <v>1.0904491744562483</v>
      </c>
      <c r="I95" s="51">
        <v>-0.32791416891891889</v>
      </c>
      <c r="J95" s="57">
        <v>74</v>
      </c>
      <c r="K95" s="59">
        <f t="shared" si="7"/>
        <v>0.11689456078470628</v>
      </c>
      <c r="L95" s="59">
        <f t="shared" si="8"/>
        <v>0.20504967419492148</v>
      </c>
    </row>
    <row r="96" spans="8:12" x14ac:dyDescent="0.3">
      <c r="H96" s="51">
        <v>1.0796408816971506</v>
      </c>
      <c r="I96" s="51">
        <v>-0.28872981639344258</v>
      </c>
      <c r="J96" s="57">
        <v>76.25</v>
      </c>
      <c r="K96" s="59">
        <f t="shared" si="7"/>
        <v>0.10582414716361788</v>
      </c>
      <c r="L96" s="59">
        <f t="shared" si="8"/>
        <v>0.1931054864482078</v>
      </c>
    </row>
    <row r="97" spans="8:12" x14ac:dyDescent="0.3">
      <c r="H97" s="51">
        <v>1.0694521725994022</v>
      </c>
      <c r="I97" s="51">
        <v>-0.25179170063694262</v>
      </c>
      <c r="J97" s="57">
        <v>78.5</v>
      </c>
      <c r="K97" s="59">
        <f t="shared" si="7"/>
        <v>9.5388343240553564E-2</v>
      </c>
      <c r="L97" s="59">
        <f t="shared" si="8"/>
        <v>0.18184599736213403</v>
      </c>
    </row>
    <row r="98" spans="8:12" x14ac:dyDescent="0.3">
      <c r="H98" s="51">
        <v>1.0598312553399185</v>
      </c>
      <c r="I98" s="51">
        <v>-0.21691205572755415</v>
      </c>
      <c r="J98" s="57">
        <v>80.75</v>
      </c>
      <c r="K98" s="59">
        <f t="shared" si="7"/>
        <v>8.5534101146019337E-2</v>
      </c>
      <c r="L98" s="59">
        <f t="shared" si="8"/>
        <v>0.17121397206413858</v>
      </c>
    </row>
    <row r="99" spans="8:12" x14ac:dyDescent="0.3">
      <c r="H99" s="51">
        <v>1.0507319540764311</v>
      </c>
      <c r="I99" s="51">
        <v>-0.18392347590361444</v>
      </c>
      <c r="J99" s="58">
        <v>83</v>
      </c>
      <c r="K99" s="59">
        <f t="shared" si="7"/>
        <v>7.6214125189140391E-2</v>
      </c>
      <c r="L99" s="59">
        <f t="shared" si="8"/>
        <v>0.16115838187266096</v>
      </c>
    </row>
    <row r="100" spans="8:12" x14ac:dyDescent="0.3">
      <c r="H100" s="51">
        <v>1.0421129678356496</v>
      </c>
      <c r="I100" s="51">
        <v>-0.15267622873900291</v>
      </c>
      <c r="J100" s="57">
        <v>85.25</v>
      </c>
      <c r="K100" s="59">
        <f t="shared" si="7"/>
        <v>6.7386112772507278E-2</v>
      </c>
      <c r="L100" s="59">
        <f t="shared" si="8"/>
        <v>0.1516335852983286</v>
      </c>
    </row>
    <row r="101" spans="8:12" x14ac:dyDescent="0.3">
      <c r="H101" s="51">
        <v>1.0339372437443939</v>
      </c>
      <c r="I101" s="51">
        <v>-0.12303598285714283</v>
      </c>
      <c r="J101" s="57">
        <v>87.5</v>
      </c>
      <c r="K101" s="59">
        <f t="shared" si="7"/>
        <v>5.9012112423015184E-2</v>
      </c>
      <c r="L101" s="59">
        <f t="shared" si="8"/>
        <v>0.1425986354049622</v>
      </c>
    </row>
    <row r="102" spans="8:12" x14ac:dyDescent="0.3">
      <c r="H102" s="51">
        <v>1.0261714445379366</v>
      </c>
      <c r="I102" s="51">
        <v>-9.4881877437325873E-2</v>
      </c>
      <c r="J102" s="57">
        <v>89.75</v>
      </c>
      <c r="K102" s="59">
        <f t="shared" si="7"/>
        <v>5.1057978386311209E-2</v>
      </c>
      <c r="L102" s="59">
        <f t="shared" si="8"/>
        <v>0.13401669135583116</v>
      </c>
    </row>
    <row r="103" spans="8:12" x14ac:dyDescent="0.3">
      <c r="H103" s="51">
        <v>1.0187854942057082</v>
      </c>
      <c r="I103" s="51">
        <v>-6.8104874999999968E-2</v>
      </c>
      <c r="J103" s="57">
        <v>92</v>
      </c>
      <c r="K103" s="59">
        <f t="shared" si="7"/>
        <v>4.3492905253576408E-2</v>
      </c>
      <c r="L103" s="59">
        <f t="shared" si="8"/>
        <v>0.12585451630910338</v>
      </c>
    </row>
    <row r="104" spans="8:12" x14ac:dyDescent="0.3">
      <c r="H104" s="51">
        <v>1.0117521887169285</v>
      </c>
      <c r="I104" s="51">
        <v>-4.2606350132625967E-2</v>
      </c>
      <c r="J104" s="57">
        <v>94.25</v>
      </c>
      <c r="K104" s="59">
        <f t="shared" si="7"/>
        <v>3.6289029246542315E-2</v>
      </c>
      <c r="L104" s="59">
        <f t="shared" si="8"/>
        <v>0.1180820472327766</v>
      </c>
    </row>
    <row r="105" spans="8:12" x14ac:dyDescent="0.3">
      <c r="H105" s="51">
        <v>1.0050468612043093</v>
      </c>
      <c r="I105" s="51">
        <v>-1.8296875647668367E-2</v>
      </c>
      <c r="J105" s="57">
        <v>96.5</v>
      </c>
      <c r="K105" s="59">
        <f t="shared" si="7"/>
        <v>2.9421085281287063E-2</v>
      </c>
      <c r="L105" s="59">
        <f t="shared" si="8"/>
        <v>0.11067202490094141</v>
      </c>
    </row>
    <row r="106" spans="8:12" x14ac:dyDescent="0.3">
      <c r="H106" s="51">
        <v>0.99864709292011344</v>
      </c>
      <c r="I106" s="51">
        <v>4.9048253164557217E-3</v>
      </c>
      <c r="J106" s="57">
        <v>98.75</v>
      </c>
      <c r="K106" s="59">
        <f t="shared" si="7"/>
        <v>2.286611091444879E-2</v>
      </c>
      <c r="L106" s="59">
        <f t="shared" si="8"/>
        <v>0.1035996744728358</v>
      </c>
    </row>
    <row r="108" spans="8:12" x14ac:dyDescent="0.3">
      <c r="H108" t="str" cm="1">
        <f t="array" ref="H108:J122">H76:J90</f>
        <v>Variação ajustada pela Duration</v>
      </c>
      <c r="I108" t="str">
        <v>Variação vs PL</v>
      </c>
      <c r="J108" t="str">
        <v>Preço Mercado</v>
      </c>
      <c r="K108" t="s">
        <v>139</v>
      </c>
      <c r="L108" t="s">
        <v>140</v>
      </c>
    </row>
    <row r="109" spans="8:12" x14ac:dyDescent="0.3">
      <c r="H109" s="51">
        <v>1.1141652125247723</v>
      </c>
      <c r="I109" s="51">
        <v>-0.41389422302158269</v>
      </c>
      <c r="J109" s="57">
        <v>69.5</v>
      </c>
      <c r="K109" s="59">
        <f t="shared" ref="K109:K122" si="9">(1+L77)/(1+$I$62)-1</f>
        <v>0.15213046178159861</v>
      </c>
      <c r="L109" s="59">
        <f t="shared" ref="L109:L122" si="10">(1+L77)/(1+$I$63)-1</f>
        <v>0.24306670150181175</v>
      </c>
    </row>
    <row r="110" spans="8:12" x14ac:dyDescent="0.3">
      <c r="H110" s="51">
        <v>1.1019353392350806</v>
      </c>
      <c r="I110" s="51">
        <v>-0.36955607665505225</v>
      </c>
      <c r="J110" s="57">
        <v>71.75</v>
      </c>
      <c r="K110" s="59">
        <f t="shared" si="9"/>
        <v>0.1394838547951418</v>
      </c>
      <c r="L110" s="59">
        <f t="shared" si="10"/>
        <v>0.22942191338681384</v>
      </c>
    </row>
    <row r="111" spans="8:12" x14ac:dyDescent="0.3">
      <c r="H111" s="51">
        <v>1.0904491744562483</v>
      </c>
      <c r="I111" s="51">
        <v>-0.32791416891891889</v>
      </c>
      <c r="J111" s="57">
        <v>74</v>
      </c>
      <c r="K111" s="59">
        <f t="shared" si="9"/>
        <v>0.12760629823353686</v>
      </c>
      <c r="L111" s="59">
        <f t="shared" si="10"/>
        <v>0.21660687590043026</v>
      </c>
    </row>
    <row r="112" spans="8:12" x14ac:dyDescent="0.3">
      <c r="H112" s="51">
        <v>1.0796408816971506</v>
      </c>
      <c r="I112" s="51">
        <v>-0.28872981639344258</v>
      </c>
      <c r="J112" s="57">
        <v>76.25</v>
      </c>
      <c r="K112" s="59">
        <f t="shared" si="9"/>
        <v>0.11642971222310883</v>
      </c>
      <c r="L112" s="59">
        <f t="shared" si="10"/>
        <v>0.20454813570832542</v>
      </c>
    </row>
    <row r="113" spans="8:12" x14ac:dyDescent="0.3">
      <c r="H113" s="51">
        <v>1.0694521725994022</v>
      </c>
      <c r="I113" s="51">
        <v>-0.25179170063694262</v>
      </c>
      <c r="J113" s="57">
        <v>78.5</v>
      </c>
      <c r="K113" s="59">
        <f t="shared" si="9"/>
        <v>0.10589382222601706</v>
      </c>
      <c r="L113" s="59">
        <f t="shared" si="10"/>
        <v>0.19318066087755126</v>
      </c>
    </row>
    <row r="114" spans="8:12" x14ac:dyDescent="0.3">
      <c r="H114" s="51">
        <v>1.0598312553399185</v>
      </c>
      <c r="I114" s="51">
        <v>-0.21691205572755415</v>
      </c>
      <c r="J114" s="57">
        <v>80.75</v>
      </c>
      <c r="K114" s="59">
        <f t="shared" si="9"/>
        <v>9.5945071609568444E-2</v>
      </c>
      <c r="L114" s="59">
        <f t="shared" si="10"/>
        <v>0.18244666761629391</v>
      </c>
    </row>
    <row r="115" spans="8:12" x14ac:dyDescent="0.3">
      <c r="H115" s="51">
        <v>1.0507319540764311</v>
      </c>
      <c r="I115" s="51">
        <v>-0.18392347590361444</v>
      </c>
      <c r="J115" s="58">
        <v>83</v>
      </c>
      <c r="K115" s="59">
        <f t="shared" si="9"/>
        <v>8.6535711086782818E-2</v>
      </c>
      <c r="L115" s="59">
        <f t="shared" si="10"/>
        <v>0.1722946378451049</v>
      </c>
    </row>
    <row r="116" spans="8:12" x14ac:dyDescent="0.3">
      <c r="H116" s="51">
        <v>1.0421129678356496</v>
      </c>
      <c r="I116" s="51">
        <v>-0.15267622873900291</v>
      </c>
      <c r="J116" s="57">
        <v>85.25</v>
      </c>
      <c r="K116" s="59">
        <f t="shared" si="9"/>
        <v>7.7623032351123555E-2</v>
      </c>
      <c r="L116" s="59">
        <f t="shared" si="10"/>
        <v>0.16267849234336262</v>
      </c>
    </row>
    <row r="117" spans="8:12" x14ac:dyDescent="0.3">
      <c r="H117" s="51">
        <v>1.0339372437443939</v>
      </c>
      <c r="I117" s="51">
        <v>-0.12303598285714283</v>
      </c>
      <c r="J117" s="57">
        <v>87.5</v>
      </c>
      <c r="K117" s="59">
        <f t="shared" si="9"/>
        <v>6.9168719950440938E-2</v>
      </c>
      <c r="L117" s="59">
        <f t="shared" si="10"/>
        <v>0.15355689146742435</v>
      </c>
    </row>
    <row r="118" spans="8:12" x14ac:dyDescent="0.3">
      <c r="H118" s="51">
        <v>1.0261714445379366</v>
      </c>
      <c r="I118" s="51">
        <v>-9.4881877437325873E-2</v>
      </c>
      <c r="J118" s="57">
        <v>89.75</v>
      </c>
      <c r="K118" s="59">
        <f t="shared" si="9"/>
        <v>6.1138300650628308E-2</v>
      </c>
      <c r="L118" s="59">
        <f t="shared" si="10"/>
        <v>0.14489264105323207</v>
      </c>
    </row>
    <row r="119" spans="8:12" x14ac:dyDescent="0.3">
      <c r="H119" s="51">
        <v>1.0187854942057082</v>
      </c>
      <c r="I119" s="51">
        <v>-6.8104874999999968E-2</v>
      </c>
      <c r="J119" s="57">
        <v>92</v>
      </c>
      <c r="K119" s="59">
        <f t="shared" si="9"/>
        <v>5.3500673599176096E-2</v>
      </c>
      <c r="L119" s="59">
        <f t="shared" si="10"/>
        <v>0.13665218549625591</v>
      </c>
    </row>
    <row r="120" spans="8:12" x14ac:dyDescent="0.3">
      <c r="H120" s="51">
        <v>1.0117521887169285</v>
      </c>
      <c r="I120" s="51">
        <v>-4.2606350132625967E-2</v>
      </c>
      <c r="J120" s="57">
        <v>94.25</v>
      </c>
      <c r="K120" s="59">
        <f t="shared" si="9"/>
        <v>4.6227707786254735E-2</v>
      </c>
      <c r="L120" s="59">
        <f t="shared" si="10"/>
        <v>0.12880517344067388</v>
      </c>
    </row>
    <row r="121" spans="8:12" x14ac:dyDescent="0.3">
      <c r="H121" s="51">
        <v>1.0050468612043093</v>
      </c>
      <c r="I121" s="51">
        <v>-1.8296875647668367E-2</v>
      </c>
      <c r="J121" s="57">
        <v>96.5</v>
      </c>
      <c r="K121" s="59">
        <f t="shared" si="9"/>
        <v>3.9293895819531688E-2</v>
      </c>
      <c r="L121" s="59">
        <f t="shared" si="10"/>
        <v>0.12132408422706198</v>
      </c>
    </row>
    <row r="122" spans="8:12" x14ac:dyDescent="0.3">
      <c r="H122" s="51">
        <v>0.99864709292011344</v>
      </c>
      <c r="I122" s="51">
        <v>4.9048253164557217E-3</v>
      </c>
      <c r="J122" s="57">
        <v>98.75</v>
      </c>
      <c r="K122" s="59">
        <f t="shared" si="9"/>
        <v>3.2676055031039208E-2</v>
      </c>
      <c r="L122" s="59">
        <f t="shared" si="10"/>
        <v>0.11418390540799428</v>
      </c>
    </row>
    <row r="124" spans="8:12" x14ac:dyDescent="0.3">
      <c r="H124" t="str" cm="1">
        <f t="array" ref="H124:J138">H76:J90</f>
        <v>Variação ajustada pela Duration</v>
      </c>
      <c r="I124" t="str">
        <v>Variação vs PL</v>
      </c>
      <c r="J124" t="str">
        <v>Preço Mercado</v>
      </c>
      <c r="K124" t="s">
        <v>141</v>
      </c>
      <c r="L124" t="s">
        <v>142</v>
      </c>
    </row>
    <row r="125" spans="8:12" x14ac:dyDescent="0.3">
      <c r="H125">
        <v>1.1141652125247723</v>
      </c>
      <c r="I125">
        <v>-0.41389422302158269</v>
      </c>
      <c r="J125" s="57">
        <v>69.5</v>
      </c>
      <c r="K125" s="59">
        <f t="shared" ref="K125:L138" si="11">K109-$I$34</f>
        <v>0.1361304617815986</v>
      </c>
      <c r="L125" s="59">
        <f t="shared" si="11"/>
        <v>0.22706670150181174</v>
      </c>
    </row>
    <row r="126" spans="8:12" x14ac:dyDescent="0.3">
      <c r="H126">
        <v>1.1019353392350806</v>
      </c>
      <c r="I126">
        <v>-0.36955607665505225</v>
      </c>
      <c r="J126" s="57">
        <v>71.75</v>
      </c>
      <c r="K126" s="59">
        <f t="shared" si="11"/>
        <v>0.1234838547951418</v>
      </c>
      <c r="L126" s="59">
        <f t="shared" si="11"/>
        <v>0.21342191338681382</v>
      </c>
    </row>
    <row r="127" spans="8:12" x14ac:dyDescent="0.3">
      <c r="H127">
        <v>1.0904491744562483</v>
      </c>
      <c r="I127">
        <v>-0.32791416891891889</v>
      </c>
      <c r="J127" s="57">
        <v>74</v>
      </c>
      <c r="K127" s="59">
        <f t="shared" si="11"/>
        <v>0.11160629823353686</v>
      </c>
      <c r="L127" s="59">
        <f t="shared" si="11"/>
        <v>0.20060687590043025</v>
      </c>
    </row>
    <row r="128" spans="8:12" x14ac:dyDescent="0.3">
      <c r="H128">
        <v>1.0796408816971506</v>
      </c>
      <c r="I128">
        <v>-0.28872981639344258</v>
      </c>
      <c r="J128" s="57">
        <v>76.25</v>
      </c>
      <c r="K128" s="59">
        <f t="shared" si="11"/>
        <v>0.10042971222310883</v>
      </c>
      <c r="L128" s="59">
        <f t="shared" si="11"/>
        <v>0.1885481357083254</v>
      </c>
    </row>
    <row r="129" spans="8:12" x14ac:dyDescent="0.3">
      <c r="H129">
        <v>1.0694521725994022</v>
      </c>
      <c r="I129">
        <v>-0.25179170063694262</v>
      </c>
      <c r="J129" s="57">
        <v>78.5</v>
      </c>
      <c r="K129" s="59">
        <f t="shared" si="11"/>
        <v>8.9893822226017064E-2</v>
      </c>
      <c r="L129" s="59">
        <f t="shared" si="11"/>
        <v>0.17718066087755124</v>
      </c>
    </row>
    <row r="130" spans="8:12" x14ac:dyDescent="0.3">
      <c r="H130">
        <v>1.0598312553399185</v>
      </c>
      <c r="I130">
        <v>-0.21691205572755415</v>
      </c>
      <c r="J130" s="57">
        <v>80.75</v>
      </c>
      <c r="K130" s="59">
        <f t="shared" si="11"/>
        <v>7.9945071609568444E-2</v>
      </c>
      <c r="L130" s="59">
        <f t="shared" si="11"/>
        <v>0.1664466676162939</v>
      </c>
    </row>
    <row r="131" spans="8:12" x14ac:dyDescent="0.3">
      <c r="H131">
        <v>1.0507319540764311</v>
      </c>
      <c r="I131">
        <v>-0.18392347590361444</v>
      </c>
      <c r="J131" s="57">
        <v>83</v>
      </c>
      <c r="K131" s="59">
        <f t="shared" si="11"/>
        <v>7.0535711086782818E-2</v>
      </c>
      <c r="L131" s="59">
        <f t="shared" si="11"/>
        <v>0.15629463784510489</v>
      </c>
    </row>
    <row r="132" spans="8:12" x14ac:dyDescent="0.3">
      <c r="H132">
        <v>1.0421129678356496</v>
      </c>
      <c r="I132">
        <v>-0.15267622873900291</v>
      </c>
      <c r="J132" s="57">
        <v>85.25</v>
      </c>
      <c r="K132" s="59">
        <f t="shared" si="11"/>
        <v>6.1623032351123555E-2</v>
      </c>
      <c r="L132" s="59">
        <f t="shared" si="11"/>
        <v>0.14667849234336261</v>
      </c>
    </row>
    <row r="133" spans="8:12" x14ac:dyDescent="0.3">
      <c r="H133">
        <v>1.0339372437443939</v>
      </c>
      <c r="I133">
        <v>-0.12303598285714283</v>
      </c>
      <c r="J133" s="57">
        <v>87.5</v>
      </c>
      <c r="K133" s="59">
        <f t="shared" si="11"/>
        <v>5.3168719950440937E-2</v>
      </c>
      <c r="L133" s="59">
        <f t="shared" si="11"/>
        <v>0.13755689146742434</v>
      </c>
    </row>
    <row r="134" spans="8:12" x14ac:dyDescent="0.3">
      <c r="H134">
        <v>1.0261714445379366</v>
      </c>
      <c r="I134">
        <v>-9.4881877437325873E-2</v>
      </c>
      <c r="J134" s="57">
        <v>89.75</v>
      </c>
      <c r="K134" s="59">
        <f t="shared" si="11"/>
        <v>4.5138300650628307E-2</v>
      </c>
      <c r="L134" s="59">
        <f t="shared" si="11"/>
        <v>0.12889264105323206</v>
      </c>
    </row>
    <row r="135" spans="8:12" x14ac:dyDescent="0.3">
      <c r="H135">
        <v>1.0187854942057082</v>
      </c>
      <c r="I135">
        <v>-6.8104874999999968E-2</v>
      </c>
      <c r="J135" s="57">
        <v>92</v>
      </c>
      <c r="K135" s="59">
        <f t="shared" si="11"/>
        <v>3.7500673599176096E-2</v>
      </c>
      <c r="L135" s="59">
        <f t="shared" si="11"/>
        <v>0.12065218549625591</v>
      </c>
    </row>
    <row r="136" spans="8:12" x14ac:dyDescent="0.3">
      <c r="H136">
        <v>1.0117521887169285</v>
      </c>
      <c r="I136">
        <v>-4.2606350132625967E-2</v>
      </c>
      <c r="J136" s="57">
        <v>94.25</v>
      </c>
      <c r="K136" s="59">
        <f t="shared" si="11"/>
        <v>3.0227707786254734E-2</v>
      </c>
      <c r="L136" s="59">
        <f t="shared" si="11"/>
        <v>0.11280517344067388</v>
      </c>
    </row>
    <row r="137" spans="8:12" x14ac:dyDescent="0.3">
      <c r="H137">
        <v>1.0050468612043093</v>
      </c>
      <c r="I137">
        <v>-1.8296875647668367E-2</v>
      </c>
      <c r="J137" s="57">
        <v>96.5</v>
      </c>
      <c r="K137" s="59">
        <f t="shared" si="11"/>
        <v>2.3293895819531688E-2</v>
      </c>
      <c r="L137" s="59">
        <f t="shared" si="11"/>
        <v>0.10532408422706198</v>
      </c>
    </row>
    <row r="138" spans="8:12" x14ac:dyDescent="0.3">
      <c r="H138">
        <v>0.99864709292011344</v>
      </c>
      <c r="I138">
        <v>4.9048253164557217E-3</v>
      </c>
      <c r="J138" s="57">
        <v>98.75</v>
      </c>
      <c r="K138" s="59">
        <f t="shared" si="11"/>
        <v>1.6676055031039208E-2</v>
      </c>
      <c r="L138" s="59">
        <f t="shared" si="11"/>
        <v>9.8183905407994279E-2</v>
      </c>
    </row>
    <row r="140" spans="8:12" x14ac:dyDescent="0.3">
      <c r="H140" t="s">
        <v>133</v>
      </c>
      <c r="I140" t="s">
        <v>134</v>
      </c>
      <c r="J140" t="s">
        <v>176</v>
      </c>
      <c r="K140" t="s">
        <v>135</v>
      </c>
      <c r="L140" t="s">
        <v>136</v>
      </c>
    </row>
    <row r="141" spans="8:12" x14ac:dyDescent="0.3">
      <c r="H141" s="53">
        <f>1- I141/$I$50</f>
        <v>1</v>
      </c>
      <c r="I141" s="54">
        <f>(J141-$I$26)/J141</f>
        <v>0</v>
      </c>
      <c r="J141" s="56">
        <f>Sensibilidade!I27</f>
        <v>98.265648499999998</v>
      </c>
      <c r="K141" s="51">
        <f>(1+$I$74) * ($H141) - 1</f>
        <v>0.16332883874102522</v>
      </c>
      <c r="L141" s="51">
        <f>(1+$J$74) * ($H141) - 1</f>
        <v>0.17448591079131059</v>
      </c>
    </row>
    <row r="143" spans="8:12" x14ac:dyDescent="0.3">
      <c r="H143" t="s">
        <v>133</v>
      </c>
      <c r="I143" t="s">
        <v>134</v>
      </c>
      <c r="J143" t="s">
        <v>176</v>
      </c>
      <c r="K143" t="s">
        <v>140</v>
      </c>
      <c r="L143" t="s">
        <v>142</v>
      </c>
    </row>
    <row r="144" spans="8:12" x14ac:dyDescent="0.3">
      <c r="H144" s="53" cm="1">
        <f t="array" ref="H144:J144">H141:J141</f>
        <v>1</v>
      </c>
      <c r="I144" s="54">
        <v>0</v>
      </c>
      <c r="J144" s="56">
        <v>98.265648499999998</v>
      </c>
      <c r="K144" s="51">
        <f>(1+L141)/(1+$I$63)-1</f>
        <v>0.11569333481965405</v>
      </c>
      <c r="L144" s="51">
        <f>K144-$I$34</f>
        <v>9.9693334819654048E-2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F1ED44333645A469AECC2AEEFEE6605" ma:contentTypeVersion="16" ma:contentTypeDescription="Create a new document." ma:contentTypeScope="" ma:versionID="4427f8a5faa296cf433339cb4f59fe71">
  <xsd:schema xmlns:xsd="http://www.w3.org/2001/XMLSchema" xmlns:xs="http://www.w3.org/2001/XMLSchema" xmlns:p="http://schemas.microsoft.com/office/2006/metadata/properties" xmlns:ns2="93477490-447c-40b5-9161-7709cf92fcd6" xmlns:ns3="cde9475b-d5d7-4df4-a7a9-2e86df0fc127" targetNamespace="http://schemas.microsoft.com/office/2006/metadata/properties" ma:root="true" ma:fieldsID="dc30a5b8f04a9bd53d589937ccc41956" ns2:_="" ns3:_="">
    <xsd:import namespace="93477490-447c-40b5-9161-7709cf92fcd6"/>
    <xsd:import namespace="cde9475b-d5d7-4df4-a7a9-2e86df0fc127"/>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3477490-447c-40b5-9161-7709cf92fcd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de9475b-d5d7-4df4-a7a9-2e86df0fc127"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dab9ab8-476c-4285-853f-ca2e3119f1d5}" ma:internalName="TaxCatchAll" ma:showField="CatchAllData" ma:web="cde9475b-d5d7-4df4-a7a9-2e86df0fc127">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3477490-447c-40b5-9161-7709cf92fcd6">
      <Terms xmlns="http://schemas.microsoft.com/office/infopath/2007/PartnerControls"/>
    </lcf76f155ced4ddcb4097134ff3c332f>
    <TaxCatchAll xmlns="cde9475b-d5d7-4df4-a7a9-2e86df0fc12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EB85F9-B746-4226-8892-DF63544179DD}"/>
</file>

<file path=customXml/itemProps2.xml><?xml version="1.0" encoding="utf-8"?>
<ds:datastoreItem xmlns:ds="http://schemas.openxmlformats.org/officeDocument/2006/customXml" ds:itemID="{B8132E31-9BD0-480F-8EED-0617C0961C4C}">
  <ds:schemaRefs>
    <ds:schemaRef ds:uri="http://schemas.microsoft.com/office/2006/metadata/properties"/>
    <ds:schemaRef ds:uri="http://schemas.microsoft.com/office/infopath/2007/PartnerControls"/>
    <ds:schemaRef ds:uri="93477490-447c-40b5-9161-7709cf92fcd6"/>
    <ds:schemaRef ds:uri="cde9475b-d5d7-4df4-a7a9-2e86df0fc127"/>
  </ds:schemaRefs>
</ds:datastoreItem>
</file>

<file path=customXml/itemProps3.xml><?xml version="1.0" encoding="utf-8"?>
<ds:datastoreItem xmlns:ds="http://schemas.openxmlformats.org/officeDocument/2006/customXml" ds:itemID="{9959B112-5957-4313-8973-927647717C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aux_sensibilidade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Marcos Carvalho Corrêa Junior</cp:lastModifiedBy>
  <dcterms:created xsi:type="dcterms:W3CDTF">2021-07-07T18:58:53Z</dcterms:created>
  <dcterms:modified xsi:type="dcterms:W3CDTF">2025-09-22T17:15:58Z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0x0101001F1ED44333645A469AECC2AEEFEE6605</vt:lpwstr>
  </property>
  <property fmtid="{D5CDD505-2E9C-101B-9397-08002B2CF9AE}" pid="3" name="MediaServiceImageTags">
    <vt:lpwstr/>
  </property>
</Properties>
</file>